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DieseArbeitsmappe" defaultThemeVersion="124226"/>
  <mc:AlternateContent xmlns:mc="http://schemas.openxmlformats.org/markup-compatibility/2006">
    <mc:Choice Requires="x15">
      <x15ac:absPath xmlns:x15ac="http://schemas.microsoft.com/office/spreadsheetml/2010/11/ac" url="C:\Users\mkompa\Desktop\"/>
    </mc:Choice>
  </mc:AlternateContent>
  <xr:revisionPtr revIDLastSave="0" documentId="8_{71458350-F943-42DB-9E16-BFEA9AB95CA6}" xr6:coauthVersionLast="36" xr6:coauthVersionMax="36" xr10:uidLastSave="{00000000-0000-0000-0000-000000000000}"/>
  <workbookProtection lockStructure="1"/>
  <bookViews>
    <workbookView xWindow="0" yWindow="0" windowWidth="23040" windowHeight="8484" tabRatio="644" xr2:uid="{00000000-000D-0000-FFFF-FFFF0000000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sheetId="38" r:id="rId8"/>
    <sheet name="CORSIA emissions" sheetId="39" r:id="rId9"/>
    <sheet name="EUwideConstants" sheetId="17" state="hidden" r:id="rId10"/>
    <sheet name="MSParameters" sheetId="31" state="hidden" r:id="rId11"/>
    <sheet name="Translations" sheetId="30" state="hidden" r:id="rId12"/>
    <sheet name="VersionDocumentation" sheetId="25" state="hidden" r:id="rId13"/>
  </sheets>
  <definedNames>
    <definedName name="_xlnm._FilterDatabase" localSheetId="11" hidden="1">Translations!$A$1:$C$1242</definedName>
    <definedName name="aviationauthorities">EUwideConstants!$A$527:$A$643</definedName>
    <definedName name="BooleanValues">EUwideConstants!$A$411:$A$414</definedName>
    <definedName name="CNTR_EFListSelected">EUwideConstants!$D$646:$D$649</definedName>
    <definedName name="CNTR_EFSystemselected">'CORSIA emissions'!$N$5</definedName>
    <definedName name="CNTR_ReportingYear">'Identification and description'!$M$7</definedName>
    <definedName name="CommissionApprovedTools">EUwideConstants!$A$495:$A$499</definedName>
    <definedName name="CompetentAuthorities">EUwideConstants!$A$506:$A$523</definedName>
    <definedName name="CONTR_CORSIAapplied">'Identification and description'!$M$30</definedName>
    <definedName name="CONTR_onlyCORSIA">'Identification and description'!$M$38</definedName>
    <definedName name="CORSIA_EFList">EUwideConstants!$C$646:$C$649</definedName>
    <definedName name="CORSIA_FuelsList">EUwideConstants!$A$646:$A$649</definedName>
    <definedName name="DensMethod">EUwideConstants!$A$474:$A$477</definedName>
    <definedName name="EF_SystemSelection">EUwideConstants!$A$652:$A$653</definedName>
    <definedName name="EU_EF_forCORSIAFuelList">EUwideConstants!$B$646:$B$649</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EUETS_FuelsList">'Emissions overview'!$E$35:$E$47</definedName>
    <definedName name="flighttypes">EUwideConstants!$A$325:$A$328</definedName>
    <definedName name="freightandmail">EUwideConstants!$A$355:$A$357</definedName>
    <definedName name="Frequency">EUwideConstants!$A$419:$A$424</definedName>
    <definedName name="ICAO_MSList">EUwideConstants!$A$687:$A$879</definedName>
    <definedName name="IND_COL_AircraftEndDate">'Aircraft Data'!$H$9:$H$63</definedName>
    <definedName name="IND_COL_AircraftFuelUsedAvGas">'Aircraft Data'!$L$9:$L$63</definedName>
    <definedName name="IND_COL_AircraftFuelUsedJetA">'Aircraft Data'!$I$9:$I$63</definedName>
    <definedName name="IND_COL_AircraftFuelUsedJetA1">'Aircraft Data'!$J$9:$J$63</definedName>
    <definedName name="IND_COL_AircraftFuelUsedJetB">'Aircraft Data'!$K$9:$K$63</definedName>
    <definedName name="IND_COL_AircraftFuelUsedOther">'Aircraft Data'!$M$9:$M$63</definedName>
    <definedName name="IND_COL_AircraftOwner">'Aircraft Data'!$F$9:$F$63</definedName>
    <definedName name="IND_COL_AircraftRegistrytionNumbers">'Aircraft Data'!$E$9:$E$63</definedName>
    <definedName name="IND_COL_AircraftStartingDate">'Aircraft Data'!$G$9:$G$63</definedName>
    <definedName name="IND_COL_AircraftSubType">'Aircraft Data'!$D$9:$D$63</definedName>
    <definedName name="IND_COL_AircraftType">'Aircraft Data'!$C$9:$C$63</definedName>
    <definedName name="IND_COL_AircraftUsedForCHETS">'Aircraft Data'!$O$9:$O$63</definedName>
    <definedName name="IND_COL_AircraftUsedForCORSIA">'Aircraft Data'!$P$9:$P$63</definedName>
    <definedName name="IND_COL_AircraftUsedForEUETS">'Aircraft Data'!$N$9:$N$63</definedName>
    <definedName name="IND_COL_CORSIA_CERTused">'CORSIA emissions'!$I$50:$I$349</definedName>
    <definedName name="IND_COL_CORSIA_UnusedColumnE">'CORSIA emissions'!$E$50:$E$349</definedName>
    <definedName name="IND_COL_CORSIA_UnusedColumnH">'CORSIA emissions'!$H$50:$H$349</definedName>
    <definedName name="IND_COL_CORSIAairportFROM">'CORSIA emissions'!$C$50:$C$349</definedName>
    <definedName name="IND_COL_CORSIAairportTO">'CORSIA emissions'!$F$50:$F$349</definedName>
    <definedName name="IND_COL_CORSIAcountryFROM">'CORSIA emissions'!$D$50:$D$349</definedName>
    <definedName name="IND_COL_CORSIAcountryTO">'CORSIA emissions'!$G$50:$G$349</definedName>
    <definedName name="IND_COL_CORSIAemissionsTCO2">'CORSIA emissions'!$N$50:$N$349</definedName>
    <definedName name="IND_COL_CORSIAfuelEmissionFactor">'CORSIA emissions'!$M$50:$M$349</definedName>
    <definedName name="IND_COL_CORSIAfuelTonnesConsumed">'CORSIA emissions'!$L$50:$L$349</definedName>
    <definedName name="IND_COL_CORSIAfuelType">'CORSIA emissions'!$K$50:$K$349</definedName>
    <definedName name="IND_COL_CORSIANumberOfFlights">'CORSIA emissions'!$J$50:$J$349</definedName>
    <definedName name="IND_COL_CORSIAoffsettingRequirement">'CORSIA emissions'!$O$50:$O$349</definedName>
    <definedName name="INDICATOR_5b1ETS_AlternativeFuelsDescription">'Emissions overview'!$C$54:$K$63</definedName>
    <definedName name="INDICATOR_5b1ETS_AlternativeFuelsDescriptionFeedstock">'Emissions overview'!$G$54:$H$63</definedName>
    <definedName name="INDICATOR_5b1ETS_AlternativeFuelsDescriptionLCEmissions">'Emissions overview'!$K$54:$K$63</definedName>
    <definedName name="INDICATOR_5b1ETS_AlternativeFuelsDescriptionName">'Emissions overview'!$D$54:$E$63</definedName>
    <definedName name="INDICATOR_5b1ETS_AlternativeFuelsDescriptionNumber">'Emissions overview'!$C$54:$C$63</definedName>
    <definedName name="INDICATOR_5b1ETS_AlternativeFuelsDescriptionProcess">'Emissions overview'!$I$54:$J$63</definedName>
    <definedName name="INDICATOR_5b1ETS_AlternativeFuelsDescriptionType">'Emissions overview'!$F$54:$F$63</definedName>
    <definedName name="INDICATOR_5bETS_FuelsDefinition">'Emissions overview'!$D$35:$K$47</definedName>
    <definedName name="INDICATOR_5bETS_FuelsDefinitionBioContent">'Emissions overview'!$J$35:$J$47</definedName>
    <definedName name="INDICATOR_5bETS_FuelsDefinitionBioContentNonSust">'Emissions overview'!$K$35:$K$47</definedName>
    <definedName name="INDICATOR_5bETS_FuelsDefinitionName">'Emissions overview'!$E$35:$G$47</definedName>
    <definedName name="INDICATOR_5bETS_FuelsDefinitionNCV">'Emissions overview'!$I$35:$I$47</definedName>
    <definedName name="INDICATOR_5bETS_FuelsDefinitionNumber">'Emissions overview'!$D$35:$D$47</definedName>
    <definedName name="INDICATOR_5bETS_FuelsDefinitionPrelimEF">'Emissions overview'!$H$35:$H$47</definedName>
    <definedName name="INDICATOR_5cETS_FuelsEmissionsCO2Bio">'Emissions overview'!$J$75:$J$87</definedName>
    <definedName name="INDICATOR_5cETS_FuelsEmissionsCO2BioNonSust">'Emissions overview'!$K$75:$K$87</definedName>
    <definedName name="INDICATOR_5cETS_FuelsEmissionsCO2Em">'Emissions overview'!$I$75:$I$87</definedName>
    <definedName name="INDICATOR_5cETS_FuelsEmissionsEF">'Emissions overview'!$G$75:$G$87</definedName>
    <definedName name="INDICATOR_5cETS_FuelsEmissionsFuelConsumption">'Emissions overview'!$H$75:$H$87</definedName>
    <definedName name="INDICATOR_5cETS_FuelsEmissionsName">'Emissions overview'!$E$75:$F$87</definedName>
    <definedName name="INDICATOR_5cETS_FuelsEmissionsNumber">'Emissions overview'!$D$75:$D$87</definedName>
    <definedName name="INDICATOR_5cETS_FuelsEmissionsTable">'Emissions overview'!$D$75:$K$87</definedName>
    <definedName name="INDICATOR_5dCHETS_FuelsEmissionsCO2Bio">'Emissions overview'!$J$101:$J$113</definedName>
    <definedName name="INDICATOR_5dCHETS_FuelsEmissionsCO2BioNonSust">'Emissions overview'!$K$101:$K$113</definedName>
    <definedName name="INDICATOR_5dCHETS_FuelsEmissionsCO2Em">'Emissions overview'!$I$101:$I$113</definedName>
    <definedName name="INDICATOR_5dCHETS_FuelsEmissionsEF">'Emissions overview'!$G$101:$G$113</definedName>
    <definedName name="INDICATOR_5dCHETS_FuelsEmissionsFuelConsumption">'Emissions overview'!$H$101:$H$113</definedName>
    <definedName name="INDICATOR_5dCHETS_FuelsEmissionsName">'Emissions overview'!$E$101:$F$113</definedName>
    <definedName name="INDICATOR_5dCHETS_FuelsEmissionsTable">'Emissions overview'!$D$101:$K$113</definedName>
    <definedName name="INDICATOR_8bbCHETS_DomesticFlightsTable">'Emissions Data'!$C$142:$K$142</definedName>
    <definedName name="INDICATOR_8bbCHETS_EmissionsAlternative1">'Emissions Data'!$H$142</definedName>
    <definedName name="INDICATOR_8bbCHETS_EmissionsAvGas">'Emissions Data'!$G$142</definedName>
    <definedName name="INDICATOR_8bbCHETS_EmissionsJetA_A1">'Emissions Data'!$E$142</definedName>
    <definedName name="INDICATOR_8bbCHETS_EmissionsJetB">'Emissions Data'!$F$142</definedName>
    <definedName name="INDICATOR_8bbCHETS_EmissionsTotalCH">'Emissions Data'!$J$142</definedName>
    <definedName name="INDICATOR_8bbCHETS_NumberFlights">'Emissions Data'!$K$142</definedName>
    <definedName name="INDICATOR_8bcCHETS_EmissionsAlternative1">'Emissions Data'!$H$148:$H$179</definedName>
    <definedName name="INDICATOR_8bcCHETS_EmissionsAvGas">'Emissions Data'!$G$148:$G$179</definedName>
    <definedName name="INDICATOR_8bcCHETS_EmissionsJetA_A1">'Emissions Data'!$E$148:$E$179</definedName>
    <definedName name="INDICATOR_8bcCHETS_EmissionsJetB">'Emissions Data'!$F$148:$F$179</definedName>
    <definedName name="INDICATOR_8bcCHETS_EmissionsTotalPerPair">'Emissions Data'!$J$148:$J$179</definedName>
    <definedName name="INDICATOR_8bcCHETS_MSFlightsTable">'Emissions Data'!$C$148:$K$179</definedName>
    <definedName name="INDICATOR_8bcCHETS_NumberFlights">'Emissions Data'!$K$148:$K$179</definedName>
    <definedName name="INDICATOR_8bcCHETS_StateArrival">'Emissions Data'!$D$148:$D$178</definedName>
    <definedName name="INDICATOR_8bETS_EmissionsAlternative1">'Emissions Data'!$H$25:$H$56</definedName>
    <definedName name="INDICATOR_8bETS_EmissionsAvGas">'Emissions Data'!$G$25:$G$56</definedName>
    <definedName name="INDICATOR_8bETS_EmissionsJetA_A1">'Emissions Data'!$E$25:$E$56</definedName>
    <definedName name="INDICATOR_8bETS_EmissionsJetB">'Emissions Data'!$F$25:$F$56</definedName>
    <definedName name="INDICATOR_8bETS_EmissionsTotalPerMS">'Emissions Data'!$J$25:$J$56</definedName>
    <definedName name="INDICATOR_8bETS_MS">'Emissions Data'!$C$25:$C$56</definedName>
    <definedName name="INDICATOR_8bETS_MSFlightsTable">'Emissions Data'!$C$25:$K$56</definedName>
    <definedName name="INDICATOR_8bETS_NumberFlights">'Emissions Data'!$K$25:$K$56</definedName>
    <definedName name="INDICATOR_8cETS_EEAFlightsTable">'Emissions Data'!$C$62:$K$88</definedName>
    <definedName name="INDICATOR_8cETS_EmissionsAlternative1">'Emissions Data'!$H$62:$H$88</definedName>
    <definedName name="INDICATOR_8cETS_EmissionsAvGas">'Emissions Data'!$G$62:$G$88</definedName>
    <definedName name="INDICATOR_8cETS_EmissionsJetA_A1">'Emissions Data'!$E$62:$E$88</definedName>
    <definedName name="INDICATOR_8cETS_EmissionsJetB">'Emissions Data'!$F$62:$F$88</definedName>
    <definedName name="INDICATOR_8cETS_EmissionsTotalPerPair">'Emissions Data'!$J$62:$J$88</definedName>
    <definedName name="INDICATOR_8cETS_NumberFlights">'Emissions Data'!$K$62:$K$88</definedName>
    <definedName name="INDICATOR_8cETS_StateArrival">'Emissions Data'!$D$62:$D$88</definedName>
    <definedName name="INDICATOR_8cETS_StateDeparture">'Emissions Data'!$C$62:$C$88</definedName>
    <definedName name="INDICATOR_AdminCA">'Identification and description'!$I$61</definedName>
    <definedName name="INDICATOR_AdminMS">'Identification and description'!$I$59</definedName>
    <definedName name="INDICATOR_AircraftData">'Aircraft Data'!$C$9:$P$63</definedName>
    <definedName name="INDICATOR_AircraftData_CORSIAuse">'Aircraft Data'!$P$9:$P$63</definedName>
    <definedName name="INDICATOR_AircraftData_EUETSuse">'Aircraft Data'!$N$9:$N$63</definedName>
    <definedName name="INDICATOR_AircraftData_FleetEndDate">'Aircraft Data'!$H$9:$H$63</definedName>
    <definedName name="INDICATOR_AircraftData_FleetStartingDate">'Aircraft Data'!$G$9:$G$63</definedName>
    <definedName name="INDICATOR_AircraftData_Owner">'Aircraft Data'!$F$9:$F$63</definedName>
    <definedName name="INDICATOR_AircraftData_RegistrationNumber">'Aircraft Data'!$E$9:$E$63</definedName>
    <definedName name="INDICATOR_AircraftData_SubType">'Aircraft Data'!$D$9:$D$63</definedName>
    <definedName name="INDICATOR_AircraftData_Type">'Aircraft Data'!$C$9:$C$63</definedName>
    <definedName name="INDICATOR_AircraftData_UsedAvGas">'Aircraft Data'!$L$9:$L$63</definedName>
    <definedName name="INDICATOR_AircraftData_UsedJetA">'Aircraft Data'!$I$9:$I$63</definedName>
    <definedName name="INDICATOR_AircraftData_UsedJetA1">'Aircraft Data'!$J$9:$J$63</definedName>
    <definedName name="INDICATOR_AircraftData_UsedJetB">'Aircraft Data'!$K$9:$K$63</definedName>
    <definedName name="INDICATOR_AircraftData_UsedOtherFuel">'Aircraft Data'!$M$9:$M$63</definedName>
    <definedName name="INDICATOR_AnnexEUETS_AerodromeArrival">Annex!$D$13:$D$93</definedName>
    <definedName name="INDICATOR_AnnexEUETS_AerodromeDeparture">Annex!$C$13:$C$93</definedName>
    <definedName name="INDICATOR_AnnexEUETS_EmissionsPerPair">Annex!$F$13:$F$93</definedName>
    <definedName name="INDICATOR_AnnexEUETS_FlightsPerPair">Annex!$E$13:$E$93</definedName>
    <definedName name="INDICATOR_AnnexEUETS_TotalEmissions">Annex!$F$97</definedName>
    <definedName name="INDICATOR_AnnexEUETS_TotalFlights">Annex!$E$97</definedName>
    <definedName name="INDICATOR_AnnexEUETStable">Annex!$C$13:$F$93</definedName>
    <definedName name="INDICATOR_AOAddressCity">'Identification and description'!$I$73</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description'!$I$74</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overview'!$I$116</definedName>
    <definedName name="INDICATOR_CHETS_TotalFlights">'Emissions overview'!$K$23</definedName>
    <definedName name="INDICATOR_CHETS_TotalNonSustainableBiomassEmissions">'Emissions overview'!$K$120</definedName>
    <definedName name="INDICATOR_CHETS_TotalSustainableBiomassEmissions">'Emissions overview'!$J$119</definedName>
    <definedName name="INDICATOR_Comments">'MS specific content'!$B$7:$J$32</definedName>
    <definedName name="INDICATOR_CORSIA_EligibleFuels">'CORSIA emissions'!$C$34:$M$39</definedName>
    <definedName name="INDICATOR_CORSIA_EligibleFuels_Feedstock">'CORSIA emissions'!$D$34:$D$39</definedName>
    <definedName name="INDICATOR_CORSIA_EligibleFuels_LCEmissions">'CORSIA emissions'!$J$34:$K$39</definedName>
    <definedName name="INDICATOR_CORSIA_EligibleFuels_MassNeat">'CORSIA emissions'!$G$34:$I$39</definedName>
    <definedName name="INDICATOR_CORSIA_EligibleFuels_ReductionsClaimed">'CORSIA emissions'!$L$34:$M$39</definedName>
    <definedName name="INDICATOR_CORSIA_EligibleFuels_Type">'CORSIA emissions'!$C$34:A$39</definedName>
    <definedName name="INDICATOR_CORSIA_EligibleFuelsTable">'CORSIA emissions'!$C$34:$N$38</definedName>
    <definedName name="INDICATOR_CORSIA_EmissionsTable">'CORSIA emissions'!$C$50:$O$349</definedName>
    <definedName name="INDICATOR_CORSIA_totalCO2">'CORSIA emissions'!$M$15</definedName>
    <definedName name="INDICATOR_CORSIA_totalCO2withOffsetting">'CORSIA emissions'!$M$16</definedName>
    <definedName name="INDICATOR_CORSIA_totalFlights">'CORSIA emissions'!$M$17</definedName>
    <definedName name="INDICATOR_CORSIA_totalFlightsWithOffsetting">'CORSIA emissions'!$M$18</definedName>
    <definedName name="INDICATOR_CORSIA_totalTonnesAvGas">'CORSIA emissions'!$H$27</definedName>
    <definedName name="INDICATOR_CORSIA_totalTonnesEligibleFuelsClaimed">'CORSIA emissions'!$M$19</definedName>
    <definedName name="INDICATOR_CORSIA_totalTonnesJetA">'CORSIA emissions'!$H$24</definedName>
    <definedName name="INDICATOR_CORSIA_totalTonnesJetA1">'CORSIA emissions'!$H$25</definedName>
    <definedName name="INDICATOR_CORSIA_totalTonnesJetB">'CORSIA emissions'!$H$26</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overview'!$K$173:$K$184</definedName>
    <definedName name="INDICATOR_DataGapsPercentCORSIA">'Emissions overview'!$K$190</definedName>
    <definedName name="INDICATOR_DataGapsPercentETS">'Emissions overview'!$K$187</definedName>
    <definedName name="INDICATOR_DataGapsReason">'Emissions overview'!$F$173:$F$184</definedName>
    <definedName name="INDICATOR_DataGapsReference">'Emissions overview'!$D$173:$E$184</definedName>
    <definedName name="INDICATOR_DataGapsReplacementMethod">'Emissions overview'!$I$173:$J$184</definedName>
    <definedName name="INDICATOR_DataGapsTable">'Emissions overview'!$D$173:$K$184</definedName>
    <definedName name="INDICATOR_DataGapsType">'Emissions overview'!$G$173:$H$184</definedName>
    <definedName name="INDICATOR_ETS_EmissionsFullScope">'Emissions overview'!$H$139</definedName>
    <definedName name="INDICATOR_ETS_FlightsPerPeriod">'Emissions overview'!$G$133:$G$135</definedName>
    <definedName name="INDICATOR_ETS_SETEligibility">'Emissions overview'!$J$141</definedName>
    <definedName name="INDICATOR_ETS_TotalEmissions">'Emissions overview'!$I$90</definedName>
    <definedName name="INDICATOR_ETS_TotalFlights">'Emissions overview'!$K$24</definedName>
    <definedName name="INDICATOR_ETS_TotalNonSustainableBiomassEmissions">'Emissions overview'!$K$94</definedName>
    <definedName name="INDICATOR_ETS_TotalSustainableBiomassEmissions">'Emissions overview'!$J$93</definedName>
    <definedName name="INDICATOR_EUETS_TotalFlights">'Emissions overview'!$K$22</definedName>
    <definedName name="INDICATOR_EUETSAnnexConfidential">Annex!$G$6</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Contents!$E$76</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Contents!$E$75</definedName>
    <definedName name="INDICATOR_TemplateProvidedBy">Contents!$E$73</definedName>
    <definedName name="INDICATOR_TemplatePublicationDate">Contents!$E$74</definedName>
    <definedName name="INDICATOR_ToolUsedForAllCORSIAemissions">'Emissions overview'!$K$153</definedName>
    <definedName name="INDICATOR_ToolUsedForEmissionsWithoutOffsetting">'Emissions overview'!$K$155</definedName>
    <definedName name="INDICATOR_UsedSimplifiedApproachETS">'Emissions overview'!$I$128</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overview'!$J$148</definedName>
    <definedName name="INDICATOR_WhichToolUsed">'Emissions overview'!$J$146</definedName>
    <definedName name="indRange">EUwideConstants!$A$365:$A$373</definedName>
    <definedName name="JUMP_2">'Identification and description'!$C$42</definedName>
    <definedName name="JUMP_3">'Identification and description'!$C$121</definedName>
    <definedName name="JUMP_5">'Emissions overview'!$C$19</definedName>
    <definedName name="JUMP_6">'Emissions overview'!$C$123</definedName>
    <definedName name="JUMP_7">'Emissions overview'!$C$159</definedName>
    <definedName name="Jump_8b">'Emissions Data'!$B$123</definedName>
    <definedName name="Legalstatus">EUwideConstants!$A$348:$A$352</definedName>
    <definedName name="ManSys">EUwideConstants!$A$376:$A$379</definedName>
    <definedName name="MeasMethod">EUwideConstants!$A$468:$A$470</definedName>
    <definedName name="memberstates">EUwideConstants!$A$28:$A$59</definedName>
    <definedName name="MemberStatesWithSwiss">EUwideConstants!$A$884:$A$916</definedName>
    <definedName name="MSLanguages">EUwideConstants!$A$657:$A$682</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_xlnm.Print_Area" localSheetId="5">'Aircraft Data'!$B$1:$P$65</definedName>
    <definedName name="_xlnm.Print_Area" localSheetId="7">Annex!$A$1:$G$98</definedName>
    <definedName name="_xlnm.Print_Area" localSheetId="0">Contents!$A$1:$J$77</definedName>
    <definedName name="_xlnm.Print_Area" localSheetId="8">'CORSIA emissions'!$A$1:$Q$353</definedName>
    <definedName name="_xlnm.Print_Area" localSheetId="4">'Emissions Data'!$B$1:$K$120</definedName>
    <definedName name="_xlnm.Print_Area" localSheetId="3">'Emissions overview'!$B$2:$L$193</definedName>
    <definedName name="_xlnm.Print_Area" localSheetId="1">'Guidelines and conditions'!$A$1:$M$150</definedName>
    <definedName name="_xlnm.Print_Area" localSheetId="2">'Identification and description'!$A$1:$L$147</definedName>
    <definedName name="_xlnm.Print_Area" localSheetId="6">'MS specific content'!$A:$J</definedName>
    <definedName name="_xlnm.Print_Area" localSheetId="12">VersionDocumentation!$A$1:$E$98</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91029"/>
</workbook>
</file>

<file path=xl/calcChain.xml><?xml version="1.0" encoding="utf-8"?>
<calcChain xmlns="http://schemas.openxmlformats.org/spreadsheetml/2006/main">
  <c r="C44" i="39" l="1"/>
  <c r="D93" i="10"/>
  <c r="D92" i="10"/>
  <c r="D90" i="10"/>
  <c r="D89" i="10"/>
  <c r="D88" i="10"/>
  <c r="B58" i="10"/>
  <c r="B43" i="10"/>
  <c r="B32" i="10"/>
  <c r="B26" i="10"/>
  <c r="B20" i="10"/>
  <c r="B16" i="10"/>
  <c r="B13" i="10"/>
  <c r="B11" i="10"/>
  <c r="B7" i="10"/>
  <c r="A915" i="17"/>
  <c r="A513" i="17"/>
  <c r="A506" i="17"/>
  <c r="C5" i="38"/>
  <c r="C4" i="38"/>
  <c r="B2" i="38"/>
  <c r="O7" i="36"/>
  <c r="C5" i="36"/>
  <c r="C179" i="35"/>
  <c r="C178" i="35"/>
  <c r="C177" i="35"/>
  <c r="C176" i="35"/>
  <c r="C175"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4" i="35"/>
  <c r="C142" i="35"/>
  <c r="C141" i="35"/>
  <c r="C138" i="35"/>
  <c r="C135" i="35"/>
  <c r="C133" i="35"/>
  <c r="C132" i="35"/>
  <c r="C131" i="35"/>
  <c r="C126" i="35"/>
  <c r="C125" i="35"/>
  <c r="C123" i="35"/>
  <c r="M120" i="35"/>
  <c r="M119" i="35"/>
  <c r="M118" i="35"/>
  <c r="M117" i="35"/>
  <c r="M116" i="35"/>
  <c r="M115" i="35"/>
  <c r="M114" i="35"/>
  <c r="M113" i="35"/>
  <c r="M112" i="35"/>
  <c r="M111" i="35"/>
  <c r="M110" i="35"/>
  <c r="M109" i="35"/>
  <c r="M108" i="35"/>
  <c r="M107" i="35"/>
  <c r="M106" i="35"/>
  <c r="M105" i="35"/>
  <c r="M104" i="35"/>
  <c r="M103" i="35"/>
  <c r="M102" i="35"/>
  <c r="M101" i="35"/>
  <c r="M100" i="35"/>
  <c r="M99" i="35"/>
  <c r="M98" i="35"/>
  <c r="M97" i="35"/>
  <c r="M96" i="35"/>
  <c r="M95" i="35"/>
  <c r="M94" i="35"/>
  <c r="M93" i="35"/>
  <c r="M92" i="35"/>
  <c r="M91" i="35"/>
  <c r="M90" i="35"/>
  <c r="C58" i="35"/>
  <c r="M16" i="35"/>
  <c r="D191" i="34"/>
  <c r="D187" i="34"/>
  <c r="D160" i="34"/>
  <c r="D127" i="34"/>
  <c r="D124" i="34"/>
  <c r="D117" i="34"/>
  <c r="D116" i="34"/>
  <c r="D98" i="34"/>
  <c r="D97" i="34"/>
  <c r="D90" i="34"/>
  <c r="D66" i="34"/>
  <c r="D24" i="34"/>
  <c r="D23" i="34"/>
  <c r="D21" i="34"/>
  <c r="D20" i="34"/>
  <c r="D19" i="34"/>
  <c r="D6" i="34"/>
  <c r="D18" i="33"/>
  <c r="B123" i="10"/>
  <c r="B120" i="10"/>
  <c r="B55" i="10"/>
  <c r="B40" i="10"/>
  <c r="B25" i="10"/>
  <c r="B24" i="10"/>
  <c r="B23" i="10"/>
  <c r="B22" i="10"/>
  <c r="B21" i="10"/>
  <c r="B19" i="10"/>
  <c r="B18" i="10"/>
  <c r="B41" i="9"/>
  <c r="B40" i="9"/>
  <c r="B19" i="9"/>
  <c r="B16" i="9"/>
  <c r="B3" i="9"/>
  <c r="A652" i="17" l="1"/>
  <c r="C139" i="35" l="1"/>
  <c r="K132" i="35"/>
  <c r="I132" i="35"/>
  <c r="H132" i="35"/>
  <c r="G132" i="35"/>
  <c r="F132" i="35"/>
  <c r="E132" i="35"/>
  <c r="C136" i="35"/>
  <c r="C134" i="35"/>
  <c r="I130" i="35"/>
  <c r="H130" i="35"/>
  <c r="G130" i="35"/>
  <c r="F130" i="35"/>
  <c r="E130" i="35"/>
  <c r="K129" i="35"/>
  <c r="J129" i="35"/>
  <c r="E129" i="35"/>
  <c r="C127" i="35"/>
  <c r="D178" i="35"/>
  <c r="D177" i="35"/>
  <c r="D176" i="35"/>
  <c r="D175" i="35"/>
  <c r="D174" i="35"/>
  <c r="D173" i="35"/>
  <c r="D172" i="35"/>
  <c r="D171" i="35"/>
  <c r="D170" i="35"/>
  <c r="D169" i="35"/>
  <c r="D168" i="35"/>
  <c r="D167" i="35"/>
  <c r="D166" i="35"/>
  <c r="D165" i="35"/>
  <c r="D164" i="35"/>
  <c r="D163" i="35"/>
  <c r="D162" i="35"/>
  <c r="D161" i="35"/>
  <c r="D160" i="35"/>
  <c r="D159" i="35"/>
  <c r="D158" i="35"/>
  <c r="D157" i="35"/>
  <c r="D156" i="35"/>
  <c r="D155" i="35"/>
  <c r="D154" i="35"/>
  <c r="D153" i="35"/>
  <c r="D152" i="35"/>
  <c r="D151" i="35"/>
  <c r="D150" i="35"/>
  <c r="D149" i="35"/>
  <c r="D148" i="35"/>
  <c r="J165" i="35"/>
  <c r="J164" i="35"/>
  <c r="J163" i="35"/>
  <c r="J162" i="35"/>
  <c r="J161" i="35"/>
  <c r="J160" i="35"/>
  <c r="J159" i="35"/>
  <c r="J158" i="35"/>
  <c r="A916" i="17"/>
  <c r="A914" i="17"/>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K179" i="35"/>
  <c r="K133" i="35" s="1"/>
  <c r="I179" i="35"/>
  <c r="I133" i="35" s="1"/>
  <c r="I131" i="35" s="1"/>
  <c r="H179" i="35"/>
  <c r="H133" i="35" s="1"/>
  <c r="G179" i="35"/>
  <c r="G133" i="35" s="1"/>
  <c r="F179" i="35"/>
  <c r="F133" i="35" s="1"/>
  <c r="E179" i="35"/>
  <c r="E133" i="35" s="1"/>
  <c r="J178" i="35"/>
  <c r="J177" i="35"/>
  <c r="J176" i="35"/>
  <c r="J175" i="35"/>
  <c r="J174" i="35"/>
  <c r="J173" i="35"/>
  <c r="J172" i="35"/>
  <c r="J171" i="35"/>
  <c r="J170" i="35"/>
  <c r="J169" i="35"/>
  <c r="J168" i="35"/>
  <c r="J167" i="35"/>
  <c r="J166" i="35"/>
  <c r="J157" i="35"/>
  <c r="J156" i="35"/>
  <c r="J155" i="35"/>
  <c r="J154" i="35"/>
  <c r="J153" i="35"/>
  <c r="J152" i="35"/>
  <c r="J151" i="35"/>
  <c r="J150" i="35"/>
  <c r="J149" i="35"/>
  <c r="J148" i="35"/>
  <c r="I147" i="35"/>
  <c r="H147" i="35"/>
  <c r="G147" i="35"/>
  <c r="F147" i="35"/>
  <c r="E147" i="35"/>
  <c r="D147" i="35"/>
  <c r="C147" i="35"/>
  <c r="K146" i="35"/>
  <c r="J146" i="35"/>
  <c r="E146" i="35"/>
  <c r="C145" i="35"/>
  <c r="J142" i="35"/>
  <c r="J132" i="35" s="1"/>
  <c r="I141" i="35"/>
  <c r="H141" i="35"/>
  <c r="G141" i="35"/>
  <c r="F141" i="35"/>
  <c r="E141" i="35"/>
  <c r="K140" i="35"/>
  <c r="J140" i="35"/>
  <c r="E140" i="35"/>
  <c r="J102" i="34"/>
  <c r="K102" i="34"/>
  <c r="J103" i="34"/>
  <c r="K103" i="34"/>
  <c r="J104" i="34"/>
  <c r="K104" i="34"/>
  <c r="J105" i="34"/>
  <c r="K105" i="34"/>
  <c r="J106" i="34"/>
  <c r="K106" i="34"/>
  <c r="J107" i="34"/>
  <c r="K107" i="34"/>
  <c r="J108" i="34"/>
  <c r="K108" i="34"/>
  <c r="J109" i="34"/>
  <c r="K109" i="34"/>
  <c r="J110" i="34"/>
  <c r="K110" i="34"/>
  <c r="J111" i="34"/>
  <c r="K111" i="34"/>
  <c r="J112" i="34"/>
  <c r="K112" i="34"/>
  <c r="K101" i="34"/>
  <c r="J101" i="34"/>
  <c r="G113" i="34"/>
  <c r="D120" i="34"/>
  <c r="D119" i="34"/>
  <c r="D114" i="34"/>
  <c r="D102" i="34"/>
  <c r="D103" i="34" s="1"/>
  <c r="D104" i="34" s="1"/>
  <c r="D105" i="34" s="1"/>
  <c r="D106" i="34" s="1"/>
  <c r="D107" i="34" s="1"/>
  <c r="D108" i="34" s="1"/>
  <c r="D109" i="34" s="1"/>
  <c r="D110" i="34" s="1"/>
  <c r="D111" i="34" s="1"/>
  <c r="D112" i="34" s="1"/>
  <c r="K100" i="34"/>
  <c r="J100" i="34"/>
  <c r="I100" i="34"/>
  <c r="H100" i="34"/>
  <c r="G100" i="34"/>
  <c r="E100" i="34"/>
  <c r="D100" i="34"/>
  <c r="K24" i="34"/>
  <c r="E98" i="38" s="1"/>
  <c r="D22" i="34"/>
  <c r="D9" i="34"/>
  <c r="J119" i="34" l="1"/>
  <c r="G43" i="9" s="1"/>
  <c r="K120" i="34"/>
  <c r="G45" i="9" s="1"/>
  <c r="K131" i="35"/>
  <c r="F131" i="35"/>
  <c r="G131" i="35"/>
  <c r="H131" i="35"/>
  <c r="E131" i="35"/>
  <c r="J179" i="35"/>
  <c r="J133" i="35" s="1"/>
  <c r="B45" i="9"/>
  <c r="B43" i="9"/>
  <c r="J131" i="35" l="1"/>
  <c r="A879" i="17"/>
  <c r="A878" i="17"/>
  <c r="A877" i="17"/>
  <c r="A876" i="17"/>
  <c r="A875" i="17"/>
  <c r="A874" i="17"/>
  <c r="A873" i="17"/>
  <c r="A872" i="17"/>
  <c r="A871" i="17"/>
  <c r="A870" i="17"/>
  <c r="A869" i="17"/>
  <c r="A868" i="17"/>
  <c r="A867" i="17"/>
  <c r="A866" i="17"/>
  <c r="A865" i="17"/>
  <c r="A864" i="17"/>
  <c r="A863" i="17"/>
  <c r="A862"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D156" i="34"/>
  <c r="A682" i="17" l="1"/>
  <c r="A681" i="17"/>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3" i="17"/>
  <c r="A649" i="17"/>
  <c r="A648" i="17"/>
  <c r="A647" i="17"/>
  <c r="A646" i="17"/>
  <c r="A591" i="17"/>
  <c r="A582" i="17"/>
  <c r="A499" i="17"/>
  <c r="A498" i="17"/>
  <c r="A497" i="17"/>
  <c r="A187" i="17"/>
  <c r="C351" i="39"/>
  <c r="G47" i="39"/>
  <c r="F47" i="39"/>
  <c r="D47" i="39"/>
  <c r="C47" i="39"/>
  <c r="O45" i="39"/>
  <c r="N45" i="39"/>
  <c r="M45" i="39"/>
  <c r="L45" i="39"/>
  <c r="K45" i="39"/>
  <c r="J45" i="39"/>
  <c r="I45" i="39"/>
  <c r="F45" i="39"/>
  <c r="C45" i="39"/>
  <c r="C43" i="39"/>
  <c r="C42" i="39"/>
  <c r="C39" i="39"/>
  <c r="E32" i="39"/>
  <c r="D32" i="39"/>
  <c r="C32" i="39"/>
  <c r="N31" i="39"/>
  <c r="L31" i="39"/>
  <c r="J31" i="39"/>
  <c r="G31" i="39"/>
  <c r="C31" i="39"/>
  <c r="C30" i="39"/>
  <c r="C29" i="39"/>
  <c r="C27" i="39"/>
  <c r="C26" i="39"/>
  <c r="C25" i="39"/>
  <c r="C24" i="39"/>
  <c r="C22" i="39"/>
  <c r="C20" i="39"/>
  <c r="C19" i="39"/>
  <c r="C18" i="39"/>
  <c r="C17" i="39"/>
  <c r="C16" i="39"/>
  <c r="C15" i="39"/>
  <c r="C13" i="39"/>
  <c r="C11" i="39"/>
  <c r="C10" i="39"/>
  <c r="C9" i="39"/>
  <c r="C8" i="39"/>
  <c r="C6" i="39"/>
  <c r="C5" i="39"/>
  <c r="C4" i="39"/>
  <c r="C2" i="39"/>
  <c r="C65" i="36"/>
  <c r="M8" i="36"/>
  <c r="L8" i="36"/>
  <c r="K8" i="36"/>
  <c r="J8" i="36"/>
  <c r="I8" i="36"/>
  <c r="P7" i="36"/>
  <c r="N7" i="36"/>
  <c r="I7" i="36"/>
  <c r="C6" i="36"/>
  <c r="C4" i="36"/>
  <c r="K92" i="35"/>
  <c r="C91" i="35"/>
  <c r="K60" i="35"/>
  <c r="C59" i="35"/>
  <c r="K23" i="35"/>
  <c r="C22" i="35"/>
  <c r="K10" i="35"/>
  <c r="C4" i="35"/>
  <c r="B2" i="35"/>
  <c r="D190" i="34"/>
  <c r="D185" i="34"/>
  <c r="E170" i="34"/>
  <c r="D155" i="34"/>
  <c r="D153" i="34"/>
  <c r="D151" i="34"/>
  <c r="D148" i="34"/>
  <c r="D146" i="34"/>
  <c r="K53" i="34"/>
  <c r="I53" i="34"/>
  <c r="G53" i="34"/>
  <c r="F53" i="34"/>
  <c r="D52" i="34"/>
  <c r="D51" i="34"/>
  <c r="D50" i="34"/>
  <c r="E30" i="34"/>
  <c r="D143" i="33"/>
  <c r="D142" i="33"/>
  <c r="D134" i="33"/>
  <c r="D125" i="33"/>
  <c r="C124" i="33"/>
  <c r="C123" i="33"/>
  <c r="C122" i="33"/>
  <c r="G118" i="33"/>
  <c r="G117" i="33"/>
  <c r="G116" i="33"/>
  <c r="G115" i="33"/>
  <c r="G114" i="33"/>
  <c r="G113" i="33"/>
  <c r="G112" i="33"/>
  <c r="G111" i="33"/>
  <c r="G110" i="33"/>
  <c r="G109" i="33"/>
  <c r="G108" i="33"/>
  <c r="D107" i="33"/>
  <c r="D106" i="33"/>
  <c r="D64" i="33"/>
  <c r="D50" i="33"/>
  <c r="D47" i="33"/>
  <c r="D38" i="33"/>
  <c r="D36" i="33"/>
  <c r="D34" i="33"/>
  <c r="D32" i="33"/>
  <c r="D30" i="33"/>
  <c r="D28" i="33"/>
  <c r="D27" i="33"/>
  <c r="D26" i="33"/>
  <c r="D25" i="33"/>
  <c r="D23" i="33"/>
  <c r="D22" i="33"/>
  <c r="D19" i="33"/>
  <c r="D17" i="33"/>
  <c r="D16" i="33"/>
  <c r="D14" i="33"/>
  <c r="D13" i="33"/>
  <c r="D11" i="33"/>
  <c r="D10" i="33"/>
  <c r="D5" i="33"/>
  <c r="B133" i="10"/>
  <c r="B116" i="10"/>
  <c r="B93" i="10"/>
  <c r="C66" i="10"/>
  <c r="C65" i="10"/>
  <c r="C64" i="10"/>
  <c r="B61" i="10"/>
  <c r="B60" i="10"/>
  <c r="B53" i="10"/>
  <c r="B46" i="10"/>
  <c r="B44" i="10"/>
  <c r="B42" i="10"/>
  <c r="B41" i="10"/>
  <c r="C39" i="10"/>
  <c r="C38" i="10"/>
  <c r="B37" i="10"/>
  <c r="B36" i="10"/>
  <c r="B35" i="10"/>
  <c r="B33" i="10"/>
  <c r="B31" i="10"/>
  <c r="B30" i="10"/>
  <c r="B29" i="10"/>
  <c r="B28" i="10"/>
  <c r="B15" i="10"/>
  <c r="B14" i="10"/>
  <c r="B12" i="10"/>
  <c r="B10" i="10"/>
  <c r="B9" i="10"/>
  <c r="B8" i="10"/>
  <c r="B6" i="10"/>
  <c r="B5" i="10"/>
  <c r="B4" i="10"/>
  <c r="B55" i="9"/>
  <c r="B53" i="9"/>
  <c r="B51" i="9"/>
  <c r="B49" i="9"/>
  <c r="B32" i="9"/>
  <c r="B30" i="9"/>
  <c r="B28" i="9"/>
  <c r="B20" i="9"/>
  <c r="B15" i="9"/>
  <c r="D63" i="34" l="1"/>
  <c r="D55" i="34" l="1"/>
  <c r="D56" i="34"/>
  <c r="D57" i="34"/>
  <c r="D58" i="34"/>
  <c r="D59" i="34"/>
  <c r="D60" i="34"/>
  <c r="D61" i="34"/>
  <c r="D62" i="34"/>
  <c r="D54" i="34"/>
  <c r="D64" i="34"/>
  <c r="D53" i="34"/>
  <c r="C53" i="34"/>
  <c r="C8" i="35"/>
  <c r="M7" i="33" l="1"/>
  <c r="K120" i="35"/>
  <c r="K16" i="35" s="1"/>
  <c r="J92" i="35"/>
  <c r="K88" i="35"/>
  <c r="K15" i="35" s="1"/>
  <c r="K56" i="35"/>
  <c r="K13" i="35" s="1"/>
  <c r="K78" i="34"/>
  <c r="J78" i="34"/>
  <c r="G78" i="34"/>
  <c r="E78" i="34"/>
  <c r="E104" i="34" s="1"/>
  <c r="E37" i="34"/>
  <c r="E36" i="34"/>
  <c r="E35" i="34"/>
  <c r="I78" i="34" l="1"/>
  <c r="G104" i="34"/>
  <c r="I104" i="34" s="1"/>
  <c r="K14" i="35"/>
  <c r="K12" i="35" s="1"/>
  <c r="M17" i="39" l="1"/>
  <c r="M18" i="39" s="1"/>
  <c r="M348" i="39"/>
  <c r="N348" i="39" s="1"/>
  <c r="M347" i="39"/>
  <c r="N347" i="39" s="1"/>
  <c r="M346" i="39"/>
  <c r="N346" i="39" s="1"/>
  <c r="M345" i="39"/>
  <c r="N345" i="39" s="1"/>
  <c r="M344" i="39"/>
  <c r="N344" i="39" s="1"/>
  <c r="M343" i="39"/>
  <c r="N343" i="39" s="1"/>
  <c r="M342" i="39"/>
  <c r="N342" i="39" s="1"/>
  <c r="M341" i="39"/>
  <c r="N341" i="39" s="1"/>
  <c r="M340" i="39"/>
  <c r="N340" i="39" s="1"/>
  <c r="M339" i="39"/>
  <c r="N339" i="39" s="1"/>
  <c r="M338" i="39"/>
  <c r="N338" i="39" s="1"/>
  <c r="M337" i="39"/>
  <c r="N337" i="39" s="1"/>
  <c r="M336" i="39"/>
  <c r="N336" i="39" s="1"/>
  <c r="M335" i="39"/>
  <c r="N335" i="39" s="1"/>
  <c r="M334" i="39"/>
  <c r="N334" i="39" s="1"/>
  <c r="M333" i="39"/>
  <c r="N333" i="39" s="1"/>
  <c r="M332" i="39"/>
  <c r="N332" i="39" s="1"/>
  <c r="M331" i="39"/>
  <c r="N331" i="39" s="1"/>
  <c r="M330" i="39"/>
  <c r="N330" i="39" s="1"/>
  <c r="M329" i="39"/>
  <c r="N329" i="39" s="1"/>
  <c r="M328" i="39"/>
  <c r="N328" i="39" s="1"/>
  <c r="M327" i="39"/>
  <c r="N327" i="39" s="1"/>
  <c r="M326" i="39"/>
  <c r="N326" i="39" s="1"/>
  <c r="M325" i="39"/>
  <c r="N325" i="39" s="1"/>
  <c r="M324" i="39"/>
  <c r="N324" i="39" s="1"/>
  <c r="M323" i="39"/>
  <c r="N323" i="39" s="1"/>
  <c r="M322" i="39"/>
  <c r="N322" i="39" s="1"/>
  <c r="M321" i="39"/>
  <c r="N321" i="39" s="1"/>
  <c r="M320" i="39"/>
  <c r="N320" i="39" s="1"/>
  <c r="M319" i="39"/>
  <c r="N319" i="39" s="1"/>
  <c r="M318" i="39"/>
  <c r="N318" i="39" s="1"/>
  <c r="M317" i="39"/>
  <c r="N317" i="39" s="1"/>
  <c r="M316" i="39"/>
  <c r="N316" i="39" s="1"/>
  <c r="M315" i="39"/>
  <c r="N315" i="39" s="1"/>
  <c r="M314" i="39"/>
  <c r="N314" i="39" s="1"/>
  <c r="M313" i="39"/>
  <c r="N313" i="39" s="1"/>
  <c r="M312" i="39"/>
  <c r="N312" i="39" s="1"/>
  <c r="M311" i="39"/>
  <c r="N311" i="39" s="1"/>
  <c r="M310" i="39"/>
  <c r="N310" i="39" s="1"/>
  <c r="M309" i="39"/>
  <c r="N309" i="39" s="1"/>
  <c r="M308" i="39"/>
  <c r="N308" i="39" s="1"/>
  <c r="M307" i="39"/>
  <c r="N307" i="39" s="1"/>
  <c r="M306" i="39"/>
  <c r="N306" i="39" s="1"/>
  <c r="M305" i="39"/>
  <c r="N305" i="39" s="1"/>
  <c r="M304" i="39"/>
  <c r="N304" i="39" s="1"/>
  <c r="M303" i="39"/>
  <c r="N303" i="39" s="1"/>
  <c r="M302" i="39"/>
  <c r="N302" i="39" s="1"/>
  <c r="M301" i="39"/>
  <c r="N301" i="39" s="1"/>
  <c r="M300" i="39"/>
  <c r="N300" i="39" s="1"/>
  <c r="M299" i="39"/>
  <c r="N299" i="39" s="1"/>
  <c r="M298" i="39"/>
  <c r="N298" i="39" s="1"/>
  <c r="M297" i="39"/>
  <c r="N297" i="39" s="1"/>
  <c r="M296" i="39"/>
  <c r="N296" i="39" s="1"/>
  <c r="M295" i="39"/>
  <c r="N295" i="39" s="1"/>
  <c r="M294" i="39"/>
  <c r="N294" i="39" s="1"/>
  <c r="M293" i="39"/>
  <c r="N293" i="39" s="1"/>
  <c r="M292" i="39"/>
  <c r="N292" i="39" s="1"/>
  <c r="M291" i="39"/>
  <c r="N291" i="39" s="1"/>
  <c r="M290" i="39"/>
  <c r="N290" i="39" s="1"/>
  <c r="M289" i="39"/>
  <c r="N289" i="39" s="1"/>
  <c r="M288" i="39"/>
  <c r="N288" i="39" s="1"/>
  <c r="M287" i="39"/>
  <c r="N287" i="39" s="1"/>
  <c r="M286" i="39"/>
  <c r="N286" i="39" s="1"/>
  <c r="M285" i="39"/>
  <c r="N285" i="39" s="1"/>
  <c r="M284" i="39"/>
  <c r="N284" i="39" s="1"/>
  <c r="M283" i="39"/>
  <c r="N283" i="39" s="1"/>
  <c r="M282" i="39"/>
  <c r="N282" i="39" s="1"/>
  <c r="M281" i="39"/>
  <c r="N281" i="39" s="1"/>
  <c r="M280" i="39"/>
  <c r="N280" i="39" s="1"/>
  <c r="M279" i="39"/>
  <c r="N279" i="39" s="1"/>
  <c r="M278" i="39"/>
  <c r="N278" i="39" s="1"/>
  <c r="M277" i="39"/>
  <c r="N277" i="39" s="1"/>
  <c r="M276" i="39"/>
  <c r="N276" i="39" s="1"/>
  <c r="M275" i="39"/>
  <c r="N275" i="39" s="1"/>
  <c r="M274" i="39"/>
  <c r="N274" i="39" s="1"/>
  <c r="M273" i="39"/>
  <c r="N273" i="39" s="1"/>
  <c r="M272" i="39"/>
  <c r="N272" i="39" s="1"/>
  <c r="M271" i="39"/>
  <c r="N271" i="39" s="1"/>
  <c r="M270" i="39"/>
  <c r="N270" i="39" s="1"/>
  <c r="M269" i="39"/>
  <c r="N269" i="39" s="1"/>
  <c r="M268" i="39"/>
  <c r="N268" i="39" s="1"/>
  <c r="M267" i="39"/>
  <c r="N267" i="39" s="1"/>
  <c r="M266" i="39"/>
  <c r="N266" i="39" s="1"/>
  <c r="M265" i="39"/>
  <c r="N265" i="39" s="1"/>
  <c r="M264" i="39"/>
  <c r="N264" i="39" s="1"/>
  <c r="M263" i="39"/>
  <c r="N263" i="39" s="1"/>
  <c r="M262" i="39"/>
  <c r="N262" i="39" s="1"/>
  <c r="M261" i="39"/>
  <c r="N261" i="39" s="1"/>
  <c r="M260" i="39"/>
  <c r="N260" i="39" s="1"/>
  <c r="M259" i="39"/>
  <c r="N259" i="39" s="1"/>
  <c r="M258" i="39"/>
  <c r="N258" i="39" s="1"/>
  <c r="M257" i="39"/>
  <c r="N257" i="39" s="1"/>
  <c r="M256" i="39"/>
  <c r="N256" i="39" s="1"/>
  <c r="M255" i="39"/>
  <c r="N255" i="39" s="1"/>
  <c r="M254" i="39"/>
  <c r="N254" i="39" s="1"/>
  <c r="M253" i="39"/>
  <c r="N253" i="39" s="1"/>
  <c r="M252" i="39"/>
  <c r="N252" i="39" s="1"/>
  <c r="M251" i="39"/>
  <c r="N251" i="39" s="1"/>
  <c r="M250" i="39"/>
  <c r="N250" i="39" s="1"/>
  <c r="M249" i="39"/>
  <c r="N249" i="39" s="1"/>
  <c r="M248" i="39"/>
  <c r="N248" i="39" s="1"/>
  <c r="M247" i="39"/>
  <c r="N247" i="39" s="1"/>
  <c r="M246" i="39"/>
  <c r="N246" i="39" s="1"/>
  <c r="M245" i="39"/>
  <c r="N245" i="39" s="1"/>
  <c r="M244" i="39"/>
  <c r="N244" i="39" s="1"/>
  <c r="M243" i="39"/>
  <c r="N243" i="39" s="1"/>
  <c r="M242" i="39"/>
  <c r="N242" i="39" s="1"/>
  <c r="M241" i="39"/>
  <c r="N241" i="39" s="1"/>
  <c r="M240" i="39"/>
  <c r="N240" i="39" s="1"/>
  <c r="M239" i="39"/>
  <c r="N239" i="39" s="1"/>
  <c r="M238" i="39"/>
  <c r="N238" i="39" s="1"/>
  <c r="M237" i="39"/>
  <c r="N237" i="39" s="1"/>
  <c r="M236" i="39"/>
  <c r="N236" i="39" s="1"/>
  <c r="M235" i="39"/>
  <c r="N235" i="39" s="1"/>
  <c r="M234" i="39"/>
  <c r="N234" i="39" s="1"/>
  <c r="M233" i="39"/>
  <c r="N233" i="39" s="1"/>
  <c r="M232" i="39"/>
  <c r="N232" i="39" s="1"/>
  <c r="M231" i="39"/>
  <c r="N231" i="39" s="1"/>
  <c r="M230" i="39"/>
  <c r="N230" i="39" s="1"/>
  <c r="M229" i="39"/>
  <c r="N229" i="39" s="1"/>
  <c r="M228" i="39"/>
  <c r="N228" i="39" s="1"/>
  <c r="M227" i="39"/>
  <c r="N227" i="39" s="1"/>
  <c r="M226" i="39"/>
  <c r="N226" i="39" s="1"/>
  <c r="M225" i="39"/>
  <c r="N225" i="39" s="1"/>
  <c r="M224" i="39"/>
  <c r="N224" i="39" s="1"/>
  <c r="M223" i="39"/>
  <c r="N223" i="39" s="1"/>
  <c r="M222" i="39"/>
  <c r="N222" i="39" s="1"/>
  <c r="M221" i="39"/>
  <c r="N221" i="39" s="1"/>
  <c r="M220" i="39"/>
  <c r="N220" i="39" s="1"/>
  <c r="M219" i="39"/>
  <c r="N219" i="39" s="1"/>
  <c r="M218" i="39"/>
  <c r="N218" i="39" s="1"/>
  <c r="M217" i="39"/>
  <c r="N217" i="39" s="1"/>
  <c r="M216" i="39"/>
  <c r="N216" i="39" s="1"/>
  <c r="M215" i="39"/>
  <c r="N215" i="39" s="1"/>
  <c r="M214" i="39"/>
  <c r="N214" i="39" s="1"/>
  <c r="M213" i="39"/>
  <c r="N213" i="39" s="1"/>
  <c r="M212" i="39"/>
  <c r="N212" i="39" s="1"/>
  <c r="M211" i="39"/>
  <c r="N211" i="39" s="1"/>
  <c r="M210" i="39"/>
  <c r="N210" i="39" s="1"/>
  <c r="M209" i="39"/>
  <c r="N209" i="39" s="1"/>
  <c r="M208" i="39"/>
  <c r="N208" i="39" s="1"/>
  <c r="M207" i="39"/>
  <c r="N207" i="39" s="1"/>
  <c r="M206" i="39"/>
  <c r="N206" i="39" s="1"/>
  <c r="M205" i="39"/>
  <c r="N205" i="39" s="1"/>
  <c r="M204" i="39"/>
  <c r="N204" i="39" s="1"/>
  <c r="M203" i="39"/>
  <c r="N203" i="39" s="1"/>
  <c r="M202" i="39"/>
  <c r="N202" i="39" s="1"/>
  <c r="M201" i="39"/>
  <c r="N201" i="39" s="1"/>
  <c r="M200" i="39"/>
  <c r="N200" i="39" s="1"/>
  <c r="M199" i="39"/>
  <c r="N199" i="39" s="1"/>
  <c r="M198" i="39"/>
  <c r="N198" i="39" s="1"/>
  <c r="M197" i="39"/>
  <c r="N197" i="39" s="1"/>
  <c r="M196" i="39"/>
  <c r="N196" i="39" s="1"/>
  <c r="M195" i="39"/>
  <c r="N195" i="39" s="1"/>
  <c r="M194" i="39"/>
  <c r="N194" i="39" s="1"/>
  <c r="M193" i="39"/>
  <c r="N193" i="39" s="1"/>
  <c r="M192" i="39"/>
  <c r="N192" i="39" s="1"/>
  <c r="M191" i="39"/>
  <c r="N191" i="39" s="1"/>
  <c r="M190" i="39"/>
  <c r="N190" i="39" s="1"/>
  <c r="M189" i="39"/>
  <c r="N189" i="39" s="1"/>
  <c r="M188" i="39"/>
  <c r="N188" i="39" s="1"/>
  <c r="M187" i="39"/>
  <c r="N187" i="39" s="1"/>
  <c r="M186" i="39"/>
  <c r="N186" i="39" s="1"/>
  <c r="M185" i="39"/>
  <c r="N185" i="39" s="1"/>
  <c r="M184" i="39"/>
  <c r="N184" i="39" s="1"/>
  <c r="M183" i="39"/>
  <c r="N183" i="39" s="1"/>
  <c r="M182" i="39"/>
  <c r="N182" i="39" s="1"/>
  <c r="M181" i="39"/>
  <c r="N181" i="39" s="1"/>
  <c r="M180" i="39"/>
  <c r="N180" i="39" s="1"/>
  <c r="M179" i="39"/>
  <c r="N179" i="39" s="1"/>
  <c r="M178" i="39"/>
  <c r="N178" i="39" s="1"/>
  <c r="M177" i="39"/>
  <c r="N177" i="39" s="1"/>
  <c r="M176" i="39"/>
  <c r="N176" i="39" s="1"/>
  <c r="M175" i="39"/>
  <c r="N175" i="39" s="1"/>
  <c r="M174" i="39"/>
  <c r="N174" i="39" s="1"/>
  <c r="M173" i="39"/>
  <c r="N173" i="39" s="1"/>
  <c r="M172" i="39"/>
  <c r="N172" i="39" s="1"/>
  <c r="M171" i="39"/>
  <c r="N171" i="39" s="1"/>
  <c r="M170" i="39"/>
  <c r="N170" i="39" s="1"/>
  <c r="M169" i="39"/>
  <c r="N169" i="39" s="1"/>
  <c r="M168" i="39"/>
  <c r="N168" i="39" s="1"/>
  <c r="M167" i="39"/>
  <c r="N167" i="39" s="1"/>
  <c r="M166" i="39"/>
  <c r="N166" i="39" s="1"/>
  <c r="M165" i="39"/>
  <c r="N165" i="39" s="1"/>
  <c r="M164" i="39"/>
  <c r="N164" i="39" s="1"/>
  <c r="M163" i="39"/>
  <c r="N163" i="39" s="1"/>
  <c r="M162" i="39"/>
  <c r="N162" i="39" s="1"/>
  <c r="M161" i="39"/>
  <c r="N161" i="39" s="1"/>
  <c r="M160" i="39"/>
  <c r="N160" i="39" s="1"/>
  <c r="M159" i="39"/>
  <c r="N159" i="39" s="1"/>
  <c r="M158" i="39"/>
  <c r="N158" i="39" s="1"/>
  <c r="M157" i="39"/>
  <c r="N157" i="39" s="1"/>
  <c r="M156" i="39"/>
  <c r="N156" i="39" s="1"/>
  <c r="M155" i="39"/>
  <c r="N155" i="39" s="1"/>
  <c r="M154" i="39"/>
  <c r="N154" i="39" s="1"/>
  <c r="M153" i="39"/>
  <c r="N153" i="39" s="1"/>
  <c r="M152" i="39"/>
  <c r="N152" i="39" s="1"/>
  <c r="M151" i="39"/>
  <c r="N151" i="39" s="1"/>
  <c r="M150" i="39"/>
  <c r="N150" i="39" s="1"/>
  <c r="M149" i="39"/>
  <c r="N149" i="39" s="1"/>
  <c r="M148" i="39"/>
  <c r="N148" i="39" s="1"/>
  <c r="M147" i="39"/>
  <c r="N147" i="39" s="1"/>
  <c r="M146" i="39"/>
  <c r="N146" i="39" s="1"/>
  <c r="M145" i="39"/>
  <c r="N145" i="39" s="1"/>
  <c r="M144" i="39"/>
  <c r="N144" i="39" s="1"/>
  <c r="M143" i="39"/>
  <c r="N143" i="39" s="1"/>
  <c r="M142" i="39"/>
  <c r="N142" i="39" s="1"/>
  <c r="M141" i="39"/>
  <c r="N141" i="39" s="1"/>
  <c r="M140" i="39"/>
  <c r="N140" i="39" s="1"/>
  <c r="M139" i="39"/>
  <c r="N139" i="39" s="1"/>
  <c r="M138" i="39"/>
  <c r="N138" i="39" s="1"/>
  <c r="M137" i="39"/>
  <c r="N137" i="39" s="1"/>
  <c r="M136" i="39"/>
  <c r="N136" i="39" s="1"/>
  <c r="M135" i="39"/>
  <c r="N135" i="39" s="1"/>
  <c r="M134" i="39"/>
  <c r="N134" i="39" s="1"/>
  <c r="M133" i="39"/>
  <c r="N133" i="39" s="1"/>
  <c r="M132" i="39"/>
  <c r="N132" i="39" s="1"/>
  <c r="M131" i="39"/>
  <c r="N131" i="39" s="1"/>
  <c r="M130" i="39"/>
  <c r="N130" i="39" s="1"/>
  <c r="M129" i="39"/>
  <c r="N129" i="39" s="1"/>
  <c r="M128" i="39"/>
  <c r="N128" i="39" s="1"/>
  <c r="M127" i="39"/>
  <c r="N127" i="39" s="1"/>
  <c r="M126" i="39"/>
  <c r="N126" i="39" s="1"/>
  <c r="M125" i="39"/>
  <c r="N125" i="39" s="1"/>
  <c r="M124" i="39"/>
  <c r="N124" i="39" s="1"/>
  <c r="M123" i="39"/>
  <c r="N123" i="39" s="1"/>
  <c r="M122" i="39"/>
  <c r="N122" i="39" s="1"/>
  <c r="M121" i="39"/>
  <c r="N121" i="39" s="1"/>
  <c r="M120" i="39"/>
  <c r="N120" i="39" s="1"/>
  <c r="M119" i="39"/>
  <c r="N119" i="39" s="1"/>
  <c r="M118" i="39"/>
  <c r="N118" i="39" s="1"/>
  <c r="M117" i="39"/>
  <c r="N117" i="39" s="1"/>
  <c r="M116" i="39"/>
  <c r="N116" i="39" s="1"/>
  <c r="M115" i="39"/>
  <c r="N115" i="39" s="1"/>
  <c r="M114" i="39"/>
  <c r="N114" i="39" s="1"/>
  <c r="M113" i="39"/>
  <c r="N113" i="39" s="1"/>
  <c r="M112" i="39"/>
  <c r="N112" i="39" s="1"/>
  <c r="M111" i="39"/>
  <c r="N111" i="39" s="1"/>
  <c r="M110" i="39"/>
  <c r="N110" i="39" s="1"/>
  <c r="M109" i="39"/>
  <c r="N109" i="39" s="1"/>
  <c r="M108" i="39"/>
  <c r="N108" i="39" s="1"/>
  <c r="M107" i="39"/>
  <c r="N107" i="39" s="1"/>
  <c r="M106" i="39"/>
  <c r="N106" i="39" s="1"/>
  <c r="M105" i="39"/>
  <c r="N105" i="39" s="1"/>
  <c r="M104" i="39"/>
  <c r="N104" i="39" s="1"/>
  <c r="M103" i="39"/>
  <c r="N103" i="39" s="1"/>
  <c r="M102" i="39"/>
  <c r="N102" i="39" s="1"/>
  <c r="M101" i="39"/>
  <c r="N101" i="39" s="1"/>
  <c r="M100" i="39"/>
  <c r="N100" i="39" s="1"/>
  <c r="M99" i="39"/>
  <c r="N99" i="39" s="1"/>
  <c r="M98" i="39"/>
  <c r="N98" i="39" s="1"/>
  <c r="M97" i="39"/>
  <c r="N97" i="39" s="1"/>
  <c r="M96" i="39"/>
  <c r="N96" i="39" s="1"/>
  <c r="M95" i="39"/>
  <c r="N95" i="39" s="1"/>
  <c r="M94" i="39"/>
  <c r="N94" i="39" s="1"/>
  <c r="M93" i="39"/>
  <c r="N93" i="39" s="1"/>
  <c r="M92" i="39"/>
  <c r="N92" i="39" s="1"/>
  <c r="M91" i="39"/>
  <c r="N91" i="39" s="1"/>
  <c r="M90" i="39"/>
  <c r="N90" i="39" s="1"/>
  <c r="M89" i="39"/>
  <c r="N89" i="39" s="1"/>
  <c r="M88" i="39"/>
  <c r="N88" i="39" s="1"/>
  <c r="M87" i="39"/>
  <c r="N87" i="39" s="1"/>
  <c r="M86" i="39"/>
  <c r="N86" i="39" s="1"/>
  <c r="M85" i="39"/>
  <c r="N85" i="39" s="1"/>
  <c r="M84" i="39"/>
  <c r="N84" i="39" s="1"/>
  <c r="M83" i="39"/>
  <c r="N83" i="39" s="1"/>
  <c r="M82" i="39"/>
  <c r="N82" i="39" s="1"/>
  <c r="M81" i="39"/>
  <c r="N81" i="39" s="1"/>
  <c r="M80" i="39"/>
  <c r="N80" i="39" s="1"/>
  <c r="M79" i="39"/>
  <c r="N79" i="39" s="1"/>
  <c r="M78" i="39"/>
  <c r="N78" i="39" s="1"/>
  <c r="M77" i="39"/>
  <c r="N77" i="39" s="1"/>
  <c r="M76" i="39"/>
  <c r="N76" i="39" s="1"/>
  <c r="M75" i="39"/>
  <c r="N75" i="39" s="1"/>
  <c r="M74" i="39"/>
  <c r="N74" i="39" s="1"/>
  <c r="M73" i="39"/>
  <c r="N73" i="39" s="1"/>
  <c r="M72" i="39"/>
  <c r="N72" i="39" s="1"/>
  <c r="M71" i="39"/>
  <c r="N71" i="39" s="1"/>
  <c r="M70" i="39"/>
  <c r="N70" i="39" s="1"/>
  <c r="M69" i="39"/>
  <c r="N69" i="39" s="1"/>
  <c r="M68" i="39"/>
  <c r="N68" i="39" s="1"/>
  <c r="M67" i="39"/>
  <c r="N67" i="39" s="1"/>
  <c r="M66" i="39"/>
  <c r="N66" i="39" s="1"/>
  <c r="M65" i="39"/>
  <c r="N65" i="39" s="1"/>
  <c r="M64" i="39"/>
  <c r="N64" i="39" s="1"/>
  <c r="M63" i="39"/>
  <c r="N63" i="39" s="1"/>
  <c r="M62" i="39"/>
  <c r="N62" i="39" s="1"/>
  <c r="M61" i="39"/>
  <c r="N61" i="39" s="1"/>
  <c r="M60" i="39"/>
  <c r="N60" i="39" s="1"/>
  <c r="M59" i="39"/>
  <c r="N59" i="39" s="1"/>
  <c r="M58" i="39"/>
  <c r="N58" i="39" s="1"/>
  <c r="M57" i="39"/>
  <c r="N57" i="39" s="1"/>
  <c r="M56" i="39"/>
  <c r="N56" i="39" s="1"/>
  <c r="M55" i="39"/>
  <c r="N55" i="39" s="1"/>
  <c r="M54" i="39"/>
  <c r="N54" i="39" s="1"/>
  <c r="M53" i="39"/>
  <c r="N53" i="39" s="1"/>
  <c r="M52" i="39"/>
  <c r="N52" i="39" s="1"/>
  <c r="M51" i="39"/>
  <c r="N51" i="39" s="1"/>
  <c r="D649" i="17"/>
  <c r="D648" i="17"/>
  <c r="D647" i="17"/>
  <c r="D646" i="17"/>
  <c r="M50" i="39" s="1"/>
  <c r="N50" i="39" s="1"/>
  <c r="G76" i="34"/>
  <c r="G102" i="34" s="1"/>
  <c r="I102" i="34" s="1"/>
  <c r="G77" i="34"/>
  <c r="G103" i="34" s="1"/>
  <c r="I103" i="34" s="1"/>
  <c r="E76" i="34"/>
  <c r="E102" i="34" s="1"/>
  <c r="E75" i="34"/>
  <c r="E101" i="34" s="1"/>
  <c r="L39" i="39"/>
  <c r="M19" i="39" s="1"/>
  <c r="G55" i="9" s="1"/>
  <c r="E77" i="34" l="1"/>
  <c r="E103" i="34" s="1"/>
  <c r="M15" i="39"/>
  <c r="G51" i="9" s="1"/>
  <c r="M16" i="39" l="1"/>
  <c r="G53" i="9" s="1"/>
  <c r="H25" i="39"/>
  <c r="H26" i="39"/>
  <c r="H27" i="39"/>
  <c r="H24" i="39"/>
  <c r="F28" i="9" l="1"/>
  <c r="F30" i="9"/>
  <c r="M38" i="33"/>
  <c r="M34" i="33"/>
  <c r="M32" i="33"/>
  <c r="M30" i="33"/>
  <c r="C17" i="35" l="1"/>
  <c r="B29" i="9"/>
  <c r="B26" i="9"/>
  <c r="A643" i="17"/>
  <c r="A642" i="17"/>
  <c r="A641" i="17"/>
  <c r="A640" i="17"/>
  <c r="A639" i="17"/>
  <c r="A638" i="17"/>
  <c r="A637" i="17"/>
  <c r="A636" i="17"/>
  <c r="A635" i="17"/>
  <c r="A634" i="17"/>
  <c r="A633" i="17"/>
  <c r="A632"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0" i="17"/>
  <c r="A589" i="17"/>
  <c r="A588" i="17"/>
  <c r="A587" i="17"/>
  <c r="A586" i="17"/>
  <c r="A585" i="17"/>
  <c r="A584" i="17"/>
  <c r="A583" i="17"/>
  <c r="A581"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7" i="17"/>
  <c r="A512" i="17"/>
  <c r="A511" i="17"/>
  <c r="A510" i="17"/>
  <c r="A509" i="17"/>
  <c r="A508" i="17"/>
  <c r="A495" i="17"/>
  <c r="A491" i="17"/>
  <c r="A485" i="17"/>
  <c r="A484" i="17"/>
  <c r="A483" i="17"/>
  <c r="A482" i="17"/>
  <c r="A481" i="17"/>
  <c r="A477" i="17"/>
  <c r="A476" i="17"/>
  <c r="A475" i="17"/>
  <c r="A474" i="17"/>
  <c r="A470" i="17"/>
  <c r="A469" i="17"/>
  <c r="A468" i="17"/>
  <c r="A465" i="17"/>
  <c r="A464" i="17"/>
  <c r="A463" i="17"/>
  <c r="A462" i="17"/>
  <c r="A456"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C98" i="38"/>
  <c r="C97" i="38"/>
  <c r="F96" i="38"/>
  <c r="E96" i="38"/>
  <c r="C95" i="38"/>
  <c r="F93" i="38"/>
  <c r="F97" i="38" s="1"/>
  <c r="E93" i="38"/>
  <c r="E97" i="38" s="1"/>
  <c r="D93" i="38"/>
  <c r="C93" i="38"/>
  <c r="D12" i="38"/>
  <c r="C12" i="38"/>
  <c r="F11" i="38"/>
  <c r="E11" i="38"/>
  <c r="C11" i="38"/>
  <c r="C10" i="38"/>
  <c r="C9" i="38"/>
  <c r="C8" i="38"/>
  <c r="C6" i="38"/>
  <c r="B35" i="37"/>
  <c r="B6" i="37"/>
  <c r="C4" i="37"/>
  <c r="B2" i="37"/>
  <c r="H8" i="36"/>
  <c r="G8" i="36"/>
  <c r="G7" i="36"/>
  <c r="F7" i="36"/>
  <c r="E7" i="36"/>
  <c r="D7" i="36"/>
  <c r="C7" i="36"/>
  <c r="C2" i="36"/>
  <c r="C120" i="35"/>
  <c r="C119" i="35"/>
  <c r="I93" i="35"/>
  <c r="H93" i="35"/>
  <c r="G93" i="35"/>
  <c r="F93" i="35"/>
  <c r="E93" i="35"/>
  <c r="D93" i="35"/>
  <c r="C93" i="35"/>
  <c r="E92" i="35"/>
  <c r="C90" i="35"/>
  <c r="C88" i="35"/>
  <c r="C87" i="35"/>
  <c r="I61" i="35"/>
  <c r="H61" i="35"/>
  <c r="G61" i="35"/>
  <c r="F61" i="35"/>
  <c r="E61" i="35"/>
  <c r="D61" i="35"/>
  <c r="C61" i="35"/>
  <c r="J60" i="35"/>
  <c r="E60"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I24" i="35"/>
  <c r="H24" i="35"/>
  <c r="G24" i="35"/>
  <c r="F24" i="35"/>
  <c r="E24" i="35"/>
  <c r="C24" i="35"/>
  <c r="J23" i="35"/>
  <c r="E23" i="35"/>
  <c r="C21" i="35"/>
  <c r="C19" i="35"/>
  <c r="C18" i="35"/>
  <c r="C16" i="35"/>
  <c r="C15" i="35"/>
  <c r="C14" i="35"/>
  <c r="C13" i="35"/>
  <c r="C12" i="35"/>
  <c r="I11" i="35"/>
  <c r="H11" i="35"/>
  <c r="G11" i="35"/>
  <c r="F11" i="35"/>
  <c r="E11" i="35"/>
  <c r="J10" i="35"/>
  <c r="E10" i="35"/>
  <c r="C7" i="35"/>
  <c r="C6" i="35"/>
  <c r="D195" i="34"/>
  <c r="K172" i="34"/>
  <c r="I172" i="34"/>
  <c r="G172" i="34"/>
  <c r="F172" i="34"/>
  <c r="D172" i="34"/>
  <c r="D170" i="34"/>
  <c r="E169" i="34"/>
  <c r="D169" i="34"/>
  <c r="E168" i="34"/>
  <c r="D168" i="34"/>
  <c r="E167" i="34"/>
  <c r="D167" i="34"/>
  <c r="E166" i="34"/>
  <c r="D166" i="34"/>
  <c r="D165" i="34"/>
  <c r="D163" i="34"/>
  <c r="D162" i="34"/>
  <c r="D161" i="34"/>
  <c r="D159" i="34"/>
  <c r="D144" i="34"/>
  <c r="D143" i="34"/>
  <c r="D142" i="34"/>
  <c r="D141" i="34"/>
  <c r="D139" i="34"/>
  <c r="D138" i="34"/>
  <c r="D136" i="34"/>
  <c r="D135" i="34"/>
  <c r="D134" i="34"/>
  <c r="D133" i="34"/>
  <c r="G132" i="34"/>
  <c r="D132" i="34"/>
  <c r="D131" i="34"/>
  <c r="D130" i="34"/>
  <c r="D126" i="34"/>
  <c r="D125" i="34"/>
  <c r="D123" i="34"/>
  <c r="D94" i="34"/>
  <c r="D93" i="34"/>
  <c r="D91" i="34"/>
  <c r="D88" i="34"/>
  <c r="K74" i="34"/>
  <c r="J74" i="34"/>
  <c r="I74" i="34"/>
  <c r="H74" i="34"/>
  <c r="G74" i="34"/>
  <c r="E74" i="34"/>
  <c r="D74" i="34"/>
  <c r="E72" i="34"/>
  <c r="D72" i="34"/>
  <c r="E71" i="34"/>
  <c r="D71" i="34"/>
  <c r="E70" i="34"/>
  <c r="D70" i="34"/>
  <c r="E69" i="34"/>
  <c r="D69" i="34"/>
  <c r="E68" i="34"/>
  <c r="D68" i="34"/>
  <c r="D67" i="34"/>
  <c r="D48" i="34"/>
  <c r="K34" i="34"/>
  <c r="J34" i="34"/>
  <c r="I34" i="34"/>
  <c r="H34" i="34"/>
  <c r="E34" i="34"/>
  <c r="D34" i="34"/>
  <c r="D32" i="34"/>
  <c r="E31" i="34"/>
  <c r="D31" i="34"/>
  <c r="D30" i="34"/>
  <c r="E29" i="34"/>
  <c r="D29" i="34"/>
  <c r="E28" i="34"/>
  <c r="D28" i="34"/>
  <c r="D27" i="34"/>
  <c r="D26" i="34"/>
  <c r="D14" i="34"/>
  <c r="D11" i="34"/>
  <c r="D7" i="34"/>
  <c r="D5" i="34"/>
  <c r="C3" i="34"/>
  <c r="D149" i="33"/>
  <c r="D147" i="33"/>
  <c r="D146" i="33"/>
  <c r="D145" i="33"/>
  <c r="D144" i="33"/>
  <c r="F140" i="33"/>
  <c r="F139" i="33"/>
  <c r="F138" i="33"/>
  <c r="F137" i="33"/>
  <c r="F136" i="33"/>
  <c r="D135" i="33"/>
  <c r="F132" i="33"/>
  <c r="F131" i="33"/>
  <c r="F130" i="33"/>
  <c r="F129" i="33"/>
  <c r="F128" i="33"/>
  <c r="F127" i="33"/>
  <c r="F126" i="33"/>
  <c r="D121"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3" i="33"/>
  <c r="D62" i="33"/>
  <c r="D61" i="33"/>
  <c r="D59" i="33"/>
  <c r="D58" i="33"/>
  <c r="D56" i="33"/>
  <c r="D55" i="33"/>
  <c r="D53" i="33"/>
  <c r="D52" i="33"/>
  <c r="D49" i="33"/>
  <c r="D46" i="33"/>
  <c r="D45" i="33"/>
  <c r="D44" i="33"/>
  <c r="D42" i="33"/>
  <c r="D8" i="33"/>
  <c r="D7" i="33"/>
  <c r="C3" i="33"/>
  <c r="B136" i="10"/>
  <c r="B131" i="10"/>
  <c r="B129" i="10"/>
  <c r="B127" i="10"/>
  <c r="B126" i="10"/>
  <c r="B125" i="10"/>
  <c r="E113" i="10"/>
  <c r="E112" i="10"/>
  <c r="E111" i="10"/>
  <c r="E110" i="10"/>
  <c r="E109" i="10"/>
  <c r="C109" i="10"/>
  <c r="E108" i="10"/>
  <c r="C108" i="10"/>
  <c r="B107" i="10"/>
  <c r="B106" i="10"/>
  <c r="B105" i="10"/>
  <c r="B104" i="10"/>
  <c r="B103" i="10"/>
  <c r="B99" i="10"/>
  <c r="B98" i="10"/>
  <c r="B96" i="10"/>
  <c r="B95" i="10"/>
  <c r="B91" i="10"/>
  <c r="B90" i="10"/>
  <c r="B89" i="10"/>
  <c r="B88" i="10"/>
  <c r="B87" i="10"/>
  <c r="B86" i="10"/>
  <c r="B84" i="10"/>
  <c r="B83" i="10"/>
  <c r="E74" i="10"/>
  <c r="B72" i="10"/>
  <c r="C70" i="10"/>
  <c r="C69" i="10"/>
  <c r="C68" i="10"/>
  <c r="C67" i="10"/>
  <c r="B63" i="10"/>
  <c r="B57" i="10"/>
  <c r="B54" i="10"/>
  <c r="B52" i="10"/>
  <c r="B51" i="10"/>
  <c r="B50" i="10"/>
  <c r="B49" i="10"/>
  <c r="B48" i="10"/>
  <c r="B47" i="10"/>
  <c r="B2" i="10"/>
  <c r="B75" i="9"/>
  <c r="B74" i="9"/>
  <c r="B73" i="9"/>
  <c r="B72" i="9"/>
  <c r="F67" i="9"/>
  <c r="B67" i="9"/>
  <c r="B59" i="9"/>
  <c r="B37" i="9"/>
  <c r="B35" i="9"/>
  <c r="B33" i="9"/>
  <c r="B27" i="9"/>
  <c r="B25" i="9"/>
  <c r="B23" i="9"/>
  <c r="B18" i="9"/>
  <c r="B17" i="9"/>
  <c r="B14" i="9"/>
  <c r="B13" i="9"/>
  <c r="B12" i="9"/>
  <c r="B11" i="9"/>
  <c r="B10" i="9"/>
  <c r="B9" i="9"/>
  <c r="B8" i="9"/>
  <c r="B7" i="9"/>
  <c r="B6" i="9"/>
  <c r="B2" i="9"/>
  <c r="M56" i="33"/>
  <c r="F23" i="9"/>
  <c r="J28" i="35"/>
  <c r="M139" i="34"/>
  <c r="M134" i="34"/>
  <c r="M135" i="34"/>
  <c r="M133" i="34"/>
  <c r="F29" i="9"/>
  <c r="F27" i="9"/>
  <c r="F26" i="9"/>
  <c r="M128" i="34"/>
  <c r="K76" i="34"/>
  <c r="K77" i="34"/>
  <c r="K79" i="34"/>
  <c r="K80" i="34"/>
  <c r="K81" i="34"/>
  <c r="K82" i="34"/>
  <c r="K83" i="34"/>
  <c r="K84" i="34"/>
  <c r="K85" i="34"/>
  <c r="K86" i="34"/>
  <c r="K75" i="34"/>
  <c r="J76" i="34"/>
  <c r="J77" i="34"/>
  <c r="J79" i="34"/>
  <c r="J80" i="34"/>
  <c r="J81" i="34"/>
  <c r="J82" i="34"/>
  <c r="J83" i="34"/>
  <c r="J84" i="34"/>
  <c r="J85" i="34"/>
  <c r="J86" i="34"/>
  <c r="J75" i="34"/>
  <c r="I76" i="34"/>
  <c r="I77" i="34"/>
  <c r="G79" i="34"/>
  <c r="G80" i="34"/>
  <c r="G81" i="34"/>
  <c r="G82" i="34"/>
  <c r="G83" i="34"/>
  <c r="G84" i="34"/>
  <c r="G85" i="34"/>
  <c r="G86" i="34"/>
  <c r="G75" i="34"/>
  <c r="E79" i="34"/>
  <c r="E105" i="34" s="1"/>
  <c r="E80" i="34"/>
  <c r="E106" i="34" s="1"/>
  <c r="E81" i="34"/>
  <c r="E107" i="34" s="1"/>
  <c r="E82" i="34"/>
  <c r="E108" i="34" s="1"/>
  <c r="E83" i="34"/>
  <c r="E109" i="34" s="1"/>
  <c r="E84" i="34"/>
  <c r="E110" i="34" s="1"/>
  <c r="E85" i="34"/>
  <c r="E111" i="34" s="1"/>
  <c r="E86" i="34"/>
  <c r="E112" i="34" s="1"/>
  <c r="E87" i="34"/>
  <c r="E113" i="34" s="1"/>
  <c r="D76" i="34"/>
  <c r="D77" i="34" s="1"/>
  <c r="D78" i="34" s="1"/>
  <c r="D79" i="34" s="1"/>
  <c r="D80" i="34" s="1"/>
  <c r="D81" i="34" s="1"/>
  <c r="D82" i="34" s="1"/>
  <c r="D83" i="34" s="1"/>
  <c r="D84" i="34" s="1"/>
  <c r="D85" i="34" s="1"/>
  <c r="D86" i="34" s="1"/>
  <c r="D36" i="34"/>
  <c r="M12" i="34"/>
  <c r="J25" i="35"/>
  <c r="J26" i="35"/>
  <c r="J27"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E56" i="35"/>
  <c r="E13" i="35" s="1"/>
  <c r="F56" i="35"/>
  <c r="F13" i="35" s="1"/>
  <c r="G56" i="35"/>
  <c r="G13" i="35" s="1"/>
  <c r="H56" i="35"/>
  <c r="H13" i="35" s="1"/>
  <c r="I56" i="35"/>
  <c r="I13" i="35" s="1"/>
  <c r="J62" i="35"/>
  <c r="J63" i="35"/>
  <c r="J64" i="35"/>
  <c r="J65" i="35"/>
  <c r="J66" i="35"/>
  <c r="J67" i="35"/>
  <c r="J68" i="35"/>
  <c r="J69" i="35"/>
  <c r="J70" i="35"/>
  <c r="J71" i="35"/>
  <c r="J72" i="35"/>
  <c r="J73" i="35"/>
  <c r="J74" i="35"/>
  <c r="J75" i="35"/>
  <c r="J76" i="35"/>
  <c r="J77" i="35"/>
  <c r="J78" i="35"/>
  <c r="J79" i="35"/>
  <c r="J80" i="35"/>
  <c r="J81" i="35"/>
  <c r="J82" i="35"/>
  <c r="J83" i="35"/>
  <c r="J84" i="35"/>
  <c r="J85" i="35"/>
  <c r="J86" i="35"/>
  <c r="E88" i="35"/>
  <c r="E15" i="35" s="1"/>
  <c r="F88" i="35"/>
  <c r="F15" i="35" s="1"/>
  <c r="G88" i="35"/>
  <c r="G15" i="35" s="1"/>
  <c r="H88" i="35"/>
  <c r="H15" i="35" s="1"/>
  <c r="I88" i="35"/>
  <c r="I15" i="35" s="1"/>
  <c r="J94" i="35"/>
  <c r="J95" i="35"/>
  <c r="J96" i="35"/>
  <c r="J97" i="35"/>
  <c r="J98" i="35"/>
  <c r="J99" i="35"/>
  <c r="J100" i="35"/>
  <c r="J101" i="35"/>
  <c r="J102" i="35"/>
  <c r="J103" i="35"/>
  <c r="J104" i="35"/>
  <c r="J105" i="35"/>
  <c r="J106" i="35"/>
  <c r="J107" i="35"/>
  <c r="J108" i="35"/>
  <c r="J109" i="35"/>
  <c r="J110" i="35"/>
  <c r="J111" i="35"/>
  <c r="J112" i="35"/>
  <c r="J113" i="35"/>
  <c r="J114" i="35"/>
  <c r="J115" i="35"/>
  <c r="J116" i="35"/>
  <c r="J117" i="35"/>
  <c r="J118" i="35"/>
  <c r="E120" i="35"/>
  <c r="E16" i="35" s="1"/>
  <c r="F120" i="35"/>
  <c r="F16" i="35" s="1"/>
  <c r="G120" i="35"/>
  <c r="G16" i="35" s="1"/>
  <c r="H120" i="35"/>
  <c r="H16" i="35" s="1"/>
  <c r="I120" i="35"/>
  <c r="I16" i="35" s="1"/>
  <c r="H133" i="34"/>
  <c r="H134" i="34"/>
  <c r="H135" i="34"/>
  <c r="G136" i="34"/>
  <c r="A72" i="10"/>
  <c r="A83" i="10" s="1"/>
  <c r="A84" i="10" s="1"/>
  <c r="A86" i="10" s="1"/>
  <c r="A103" i="10" s="1"/>
  <c r="A125" i="10" s="1"/>
  <c r="A126" i="10" s="1"/>
  <c r="A127" i="10" s="1"/>
  <c r="A129" i="10" s="1"/>
  <c r="A133" i="10" s="1"/>
  <c r="A136" i="10" s="1"/>
  <c r="B34" i="25"/>
  <c r="B33" i="25"/>
  <c r="B32" i="25"/>
  <c r="B31" i="25"/>
  <c r="B30" i="25"/>
  <c r="B29" i="25"/>
  <c r="B35" i="25"/>
  <c r="B76" i="9"/>
  <c r="E74" i="9"/>
  <c r="B36" i="25"/>
  <c r="A453" i="17"/>
  <c r="E75" i="9"/>
  <c r="E73" i="9"/>
  <c r="M136" i="34"/>
  <c r="J141" i="34"/>
  <c r="J93" i="34" l="1"/>
  <c r="G35" i="9" s="1"/>
  <c r="K94" i="34"/>
  <c r="G37" i="9" s="1"/>
  <c r="I75" i="34"/>
  <c r="G101" i="34"/>
  <c r="I101" i="34" s="1"/>
  <c r="I79" i="34"/>
  <c r="G105" i="34"/>
  <c r="I105" i="34" s="1"/>
  <c r="I86" i="34"/>
  <c r="G112" i="34"/>
  <c r="I112" i="34" s="1"/>
  <c r="I82" i="34"/>
  <c r="G108" i="34"/>
  <c r="I108" i="34" s="1"/>
  <c r="I83" i="34"/>
  <c r="G109" i="34"/>
  <c r="I109" i="34" s="1"/>
  <c r="I85" i="34"/>
  <c r="G111" i="34"/>
  <c r="I111" i="34" s="1"/>
  <c r="I81" i="34"/>
  <c r="G107" i="34"/>
  <c r="I107" i="34" s="1"/>
  <c r="I84" i="34"/>
  <c r="G110" i="34"/>
  <c r="I110" i="34" s="1"/>
  <c r="I80" i="34"/>
  <c r="G106" i="34"/>
  <c r="I106" i="34" s="1"/>
  <c r="J120" i="35"/>
  <c r="D37" i="34"/>
  <c r="F14" i="35"/>
  <c r="F12" i="35" s="1"/>
  <c r="C3" i="25"/>
  <c r="E76" i="9" s="1"/>
  <c r="H14" i="35"/>
  <c r="H12" i="35" s="1"/>
  <c r="J56" i="35"/>
  <c r="G14" i="35"/>
  <c r="G12" i="35" s="1"/>
  <c r="J88" i="35"/>
  <c r="J15" i="35"/>
  <c r="J16" i="35"/>
  <c r="I14" i="35"/>
  <c r="I12" i="35" s="1"/>
  <c r="J13" i="35"/>
  <c r="E14" i="35"/>
  <c r="I116" i="34" l="1"/>
  <c r="G40" i="9" s="1"/>
  <c r="I90" i="34"/>
  <c r="G32" i="9" s="1"/>
  <c r="J14" i="35"/>
  <c r="D38" i="34"/>
  <c r="C54" i="34" s="1"/>
  <c r="C55" i="34" s="1"/>
  <c r="C56" i="34" s="1"/>
  <c r="C57" i="34" s="1"/>
  <c r="C58" i="34" s="1"/>
  <c r="C59" i="34" s="1"/>
  <c r="C60" i="34" s="1"/>
  <c r="C61" i="34" s="1"/>
  <c r="C62" i="34" s="1"/>
  <c r="E12" i="35"/>
  <c r="J12" i="35" s="1"/>
  <c r="F18" i="35" l="1"/>
  <c r="F98" i="38"/>
  <c r="F135" i="35"/>
  <c r="F136" i="35" s="1"/>
  <c r="D39" i="34"/>
  <c r="D40" i="34" s="1"/>
  <c r="D41" i="34" s="1"/>
  <c r="D42" i="34" s="1"/>
  <c r="D43" i="34" s="1"/>
  <c r="D44" i="34" s="1"/>
  <c r="D45" i="34" s="1"/>
  <c r="D46" i="34" s="1"/>
  <c r="F19"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187" authorId="0" shapeId="0" xr:uid="{00000000-0006-0000-0900-000001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5" authorId="0" shapeId="0" xr:uid="{00000000-0006-0000-0900-00000200000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Hubert Fallmann</author>
  </authors>
  <commentList>
    <comment ref="B45" authorId="0" shapeId="0" xr:uid="{00000000-0006-0000-0B00-000001000000}">
      <text>
        <r>
          <rPr>
            <b/>
            <sz val="8"/>
            <color indexed="81"/>
            <rFont val="Tahoma"/>
            <family val="2"/>
          </rPr>
          <t>Final link to be added as soon as available.</t>
        </r>
      </text>
    </comment>
    <comment ref="C45" authorId="0" shapeId="0" xr:uid="{00000000-0006-0000-0B00-000002000000}">
      <text>
        <r>
          <rPr>
            <b/>
            <sz val="8"/>
            <color indexed="81"/>
            <rFont val="Tahoma"/>
            <family val="2"/>
          </rPr>
          <t>Final link to be added as soon as available.</t>
        </r>
      </text>
    </comment>
    <comment ref="B1194" authorId="1" shapeId="0" xr:uid="{00000000-0006-0000-0B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C1194" authorId="1" shapeId="0" xr:uid="{00000000-0006-0000-0B00-000004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<sst xmlns="http://schemas.openxmlformats.org/spreadsheetml/2006/main" count="3008" uniqueCount="1568">
  <si>
    <t>Commission approved tools</t>
  </si>
  <si>
    <t>Small Emitters Tool - Eurocontrol's fuel consumption estimation tool</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</si>
  <si>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</si>
  <si>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t>If the Environmental Management System is certified by an accredited organisation and the system incorporates procedures relevant to EU ETS monitoring and reporting, please specify to which standard e.g. ISO14001, EMAS, etc.</t>
  </si>
  <si>
    <t>The brief description should identify how the assessments of inherent risks ("errors") and control risks ("slips") are undertaken when establishing an effective control system.</t>
  </si>
  <si>
    <t>You must provide an address for receipt of notices or other documents under or in connection with the EU Greenhouse Gas Emissions Trading Scheme. Please provide an electronic address and a postal address, if applicable, within the administering Member State.</t>
  </si>
  <si>
    <t>Please identify the responsibilities for monitoring and reporting (Article 61 of the MRR)</t>
  </si>
  <si>
    <t>DESCRIPTION OF PROCEDURES FOR DATA MANAGEMENT AND CONTROL ACTIVITIES</t>
  </si>
  <si>
    <t>Evidence may be in the form of manufacturer or fuel supplier specifications.</t>
  </si>
  <si>
    <t>Estimate given under section 4(f):</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</si>
  <si>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</si>
  <si>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The brief description should identify how all relevant measurement equipment is calibrated or checked at regular intervals, if applicable, and how information technology is tested and controlled, including access control, back-up, recovery and security.</t>
  </si>
  <si>
    <t>SourceClass</t>
  </si>
  <si>
    <t>Major</t>
  </si>
  <si>
    <t>Minor</t>
  </si>
  <si>
    <t>De minimis</t>
  </si>
  <si>
    <t>MeasMethod</t>
  </si>
  <si>
    <t>DensMethod</t>
  </si>
  <si>
    <t>Actual density in aircraft tanks</t>
  </si>
  <si>
    <t>Actual density of uplift</t>
  </si>
  <si>
    <t>Standard value (0.8kg/litre)</t>
  </si>
  <si>
    <t>Fuel types</t>
  </si>
  <si>
    <t>In each case, the method chosen should provide for the most complete and timely data combined with the lowest uncertainty without incurring unreasonable costs. 
Note that the Aircraft types are automatically taken from section 4(a).</t>
  </si>
  <si>
    <t>Please provide an address for receipt of correspondence</t>
  </si>
  <si>
    <t>Justification for using standard value if measurement is not feasible, and other remarks</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</si>
  <si>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</si>
  <si>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</si>
  <si>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Uncertainty of measurement of fuel remaining in the tank</t>
  </si>
  <si>
    <t>Generic aircraft type (ICAO aircraft type designator)  and sub-type</t>
  </si>
  <si>
    <t>UncertValue</t>
  </si>
  <si>
    <t>unknown</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</si>
  <si>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</si>
  <si>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t>United Kingdom Civil Aviation Authority</t>
  </si>
  <si>
    <t>Actual/standard mass from Mass &amp; Balance documentation</t>
  </si>
  <si>
    <t>Version:</t>
  </si>
  <si>
    <t>Info for automatic Version detection</t>
  </si>
  <si>
    <t>Template type:</t>
  </si>
  <si>
    <t>Type list:</t>
  </si>
  <si>
    <t>Language:</t>
  </si>
  <si>
    <t>MP TKM</t>
  </si>
  <si>
    <t>MP AEm</t>
  </si>
  <si>
    <t>Report TKM</t>
  </si>
  <si>
    <t>Report AEm</t>
  </si>
  <si>
    <t>Monitoring plan tonne-kilometre data</t>
  </si>
  <si>
    <t>Monitoring plan annual emissions</t>
  </si>
  <si>
    <t>Report tonne-kilometre data</t>
  </si>
  <si>
    <t>Report annual emissions</t>
  </si>
  <si>
    <t>Issued by:</t>
  </si>
  <si>
    <t>European Commission</t>
  </si>
  <si>
    <t>Bulgarian</t>
  </si>
  <si>
    <t>bg</t>
  </si>
  <si>
    <t>Spanish</t>
  </si>
  <si>
    <t>es</t>
  </si>
  <si>
    <t>Czech</t>
  </si>
  <si>
    <t>cs</t>
  </si>
  <si>
    <t>Danish</t>
  </si>
  <si>
    <t>da</t>
  </si>
  <si>
    <t>German</t>
  </si>
  <si>
    <t>de</t>
  </si>
  <si>
    <t>Estonian</t>
  </si>
  <si>
    <t>et</t>
  </si>
  <si>
    <t>Greek</t>
  </si>
  <si>
    <t>el</t>
  </si>
  <si>
    <t>English</t>
  </si>
  <si>
    <t>en</t>
  </si>
  <si>
    <t>French</t>
  </si>
  <si>
    <t>fr</t>
  </si>
  <si>
    <t>Italian</t>
  </si>
  <si>
    <t>it</t>
  </si>
  <si>
    <t>Latvian</t>
  </si>
  <si>
    <t>lv</t>
  </si>
  <si>
    <t>Lithuanian</t>
  </si>
  <si>
    <t>lt</t>
  </si>
  <si>
    <t>Hungarian</t>
  </si>
  <si>
    <t>hu</t>
  </si>
  <si>
    <t>Maltese</t>
  </si>
  <si>
    <t>mt</t>
  </si>
  <si>
    <t>Dutch</t>
  </si>
  <si>
    <t>nl</t>
  </si>
  <si>
    <t>Polish</t>
  </si>
  <si>
    <t>pl</t>
  </si>
  <si>
    <t>Please provide details about the procedure for regular evaluation of the monitoring plan's appropriateness, covering in particular any potential measures for the improvement of the monitoring methodology.</t>
  </si>
  <si>
    <t>Please provide details about the procedures of the data flow activities that ensure data reported under EU ETS does not contain misstatements and is in conformance with the approved plan and Regulation.</t>
  </si>
  <si>
    <t>Portuguese</t>
  </si>
  <si>
    <t>pt</t>
  </si>
  <si>
    <t>Romanian</t>
  </si>
  <si>
    <t>ro</t>
  </si>
  <si>
    <t>Slovak</t>
  </si>
  <si>
    <t>sk</t>
  </si>
  <si>
    <t>Slovenian</t>
  </si>
  <si>
    <t>sl</t>
  </si>
  <si>
    <t>Finnish</t>
  </si>
  <si>
    <t>fi</t>
  </si>
  <si>
    <t>Swedish</t>
  </si>
  <si>
    <t>sv</t>
  </si>
  <si>
    <t>Reference File Name</t>
  </si>
  <si>
    <t>COM</t>
  </si>
  <si>
    <t>AT</t>
  </si>
  <si>
    <t>BE</t>
  </si>
  <si>
    <t>BG</t>
  </si>
  <si>
    <t>CY</t>
  </si>
  <si>
    <t>CZ</t>
  </si>
  <si>
    <t>DK</t>
  </si>
  <si>
    <t>EE</t>
  </si>
  <si>
    <t>FI</t>
  </si>
  <si>
    <t>FR</t>
  </si>
  <si>
    <t>DE</t>
  </si>
  <si>
    <t>EL</t>
  </si>
  <si>
    <t>HU</t>
  </si>
  <si>
    <t>IE</t>
  </si>
  <si>
    <t>IT</t>
  </si>
  <si>
    <t>LV</t>
  </si>
  <si>
    <t>LT</t>
  </si>
  <si>
    <t>LU</t>
  </si>
  <si>
    <t>MT</t>
  </si>
  <si>
    <t>NL</t>
  </si>
  <si>
    <t>PL</t>
  </si>
  <si>
    <t>PT</t>
  </si>
  <si>
    <t>RO</t>
  </si>
  <si>
    <t>SK</t>
  </si>
  <si>
    <t>SI</t>
  </si>
  <si>
    <t>ES</t>
  </si>
  <si>
    <t>SE</t>
  </si>
  <si>
    <t>UK</t>
  </si>
  <si>
    <t>Template provided by:</t>
  </si>
  <si>
    <t>Language version:</t>
  </si>
  <si>
    <t>Reference filename:</t>
  </si>
  <si>
    <t>Publication date:</t>
  </si>
  <si>
    <t>Template version information:</t>
  </si>
  <si>
    <t>Information about this file:</t>
  </si>
  <si>
    <t>Unique Identifier as stated in the Commission's list of aircraft operators:</t>
  </si>
  <si>
    <t>This name should be the legal entity carrying out the aviation activities defined in Annex I of the EU ETS Directive</t>
  </si>
  <si>
    <t>SelectPrimaryInfoSource</t>
  </si>
  <si>
    <t>Monitoring Plan for Annual Emissions</t>
  </si>
  <si>
    <t xml:space="preserve">Please note that this list should not include any of the aircraft listed in table 4(a) above.  Where available, please also provide an estimated number of aircraft per type, either as a number or an indicative range. </t>
  </si>
  <si>
    <t>Is this a new or an updated monitoring plan?</t>
  </si>
  <si>
    <t>Please choose the primary monitoring plan:</t>
  </si>
  <si>
    <t>NewUpdate</t>
  </si>
  <si>
    <t>New monitoring plan</t>
  </si>
  <si>
    <t>Updated monitoring plan</t>
  </si>
  <si>
    <t>EMISSION SOURCES and FLEET CHARACTERISTICS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</si>
  <si>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</si>
  <si>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note that your Administering Member State may ask you further details about contact addresses and company structure (see worksheet "MS specific content").</t>
  </si>
  <si>
    <t>Member State specific further information</t>
  </si>
  <si>
    <t>Emission sources and fleet characteristics</t>
  </si>
  <si>
    <t>Version list</t>
  </si>
  <si>
    <t>Languages list</t>
  </si>
  <si>
    <t>&lt;&lt;&lt; If you have selected the t-km monitoring plan under 2(c), click here to proceed to section 3a &gt;&gt;&gt;</t>
  </si>
  <si>
    <t>Before you use this file, please carry out the following steps:</t>
  </si>
  <si>
    <t>Detail address to be provided by the Member State</t>
  </si>
  <si>
    <t>Contact your Competent Authority if you need assistance to complete your Monitoring Plan. Some Member States have produced guidance documents which you may find useful.</t>
  </si>
  <si>
    <t>Information sources:</t>
  </si>
  <si>
    <t>EU Websites:</t>
  </si>
  <si>
    <t xml:space="preserve">http://eur-lex.europa.eu/en/index.htm </t>
  </si>
  <si>
    <t>EU-Legislation:</t>
  </si>
  <si>
    <t>EU ETS general:</t>
  </si>
  <si>
    <t xml:space="preserve">Monitoring and Reporting in the EU ETS: </t>
  </si>
  <si>
    <t>Other Websites:</t>
  </si>
  <si>
    <t>&lt;to be provided by Member State&gt;</t>
  </si>
  <si>
    <t>Helpdesk:</t>
  </si>
  <si>
    <t>&lt;to be provided by Member State, if relevant&gt;</t>
  </si>
  <si>
    <t xml:space="preserve">Aviation EU ETS: </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</si>
  <si>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</si>
  <si>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</si>
  <si>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Black bold text:</t>
  </si>
  <si>
    <t>This is text provided by the Commission template. It should be kept as it is.</t>
  </si>
  <si>
    <t>Smaller italic text:</t>
  </si>
  <si>
    <t>Please attach a representation of the data flow for the calculation of emissions, including responsibility for retrieving and storing each type of data.  If necessary, please refer to additional information, submitted with your completed plan.</t>
  </si>
  <si>
    <t>This text gives further explanations. Member States may add further explanations in MS specific versions of the template.</t>
  </si>
  <si>
    <t>Please enter the number and issuing authority of the Air Operator Certificate (AOC) and Operating Licence granted by a Member State if available:</t>
  </si>
  <si>
    <t>France - Direction Générale de I' Aviation Civile (DGAC)</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</si>
  <si>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</si>
  <si>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Operating Licence:</t>
  </si>
  <si>
    <t>Only intra-EEA flights</t>
  </si>
  <si>
    <t>Flights inside and outside the EEA</t>
  </si>
  <si>
    <t>Grey shaded areas should be filled by Member States before publishing customized version of the template.</t>
  </si>
  <si>
    <t>Comments</t>
  </si>
  <si>
    <t>Space for further Comments:</t>
  </si>
  <si>
    <t>The name of the aircraft operator on the list pursuant to Article 18a(3) of the EU ETS Directive may be different to the actual aircraft operator's name entered in 2(a) above.</t>
  </si>
  <si>
    <t>notapplicable</t>
  </si>
  <si>
    <t>Competent authority in this Member State:</t>
  </si>
  <si>
    <t>Environment Agency</t>
  </si>
  <si>
    <t>Ministry of Environment</t>
  </si>
  <si>
    <t>Civil Aviation Authority</t>
  </si>
  <si>
    <t>Ministry of Transport</t>
  </si>
  <si>
    <t>CompetentAuthorities</t>
  </si>
  <si>
    <t>pursuant to Art. 18a of the Directive.</t>
  </si>
  <si>
    <t>AOC Issuing authority:</t>
  </si>
  <si>
    <t>Please enter the address of the aircraft operator, including postcode and country:</t>
  </si>
  <si>
    <t>Address Line 1</t>
  </si>
  <si>
    <t>Address Line 2</t>
  </si>
  <si>
    <t>City</t>
  </si>
  <si>
    <t>State/Province/Region</t>
  </si>
  <si>
    <t>Postcode/ZIP</t>
  </si>
  <si>
    <t>Country</t>
  </si>
  <si>
    <t>Description of the activities of the aircraft operator falling under Annex I of the EU ETS Directive</t>
  </si>
  <si>
    <t>Please provide details of the ownership structure of your firm and whether you have subsidiaries or parent companies</t>
  </si>
  <si>
    <t>Commercial air transport operators: Please attach a copy of Annex I of your AOC to this monitoring plan as evidence.</t>
  </si>
  <si>
    <t>Job title:</t>
  </si>
  <si>
    <t>Organisation name (if acting on behalf of the aircraft operator):</t>
  </si>
  <si>
    <t>Telephone number:</t>
  </si>
  <si>
    <t>Email address:</t>
  </si>
  <si>
    <t>Under 2(c) you have chosen:</t>
  </si>
  <si>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</si>
  <si>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</si>
  <si>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This Monitoring Plan must be submitted to your Competent Authority to the following address:</t>
  </si>
  <si>
    <t>If different to the information given above in part (k), please enter the contact address of the aircraft operator (including postcode) in the administering Member State, if any:</t>
  </si>
  <si>
    <t>Please provide an indicative list of additional aircraft types expected to be used.</t>
  </si>
  <si>
    <t>1-5</t>
  </si>
  <si>
    <t>5-10</t>
  </si>
  <si>
    <t>11-20</t>
  </si>
  <si>
    <t>21-30</t>
  </si>
  <si>
    <t>31-50</t>
  </si>
  <si>
    <t>If your competent authority requires you to hand in a signed paper copy of the monitoring plan, please use the space below for signature:</t>
  </si>
  <si>
    <t>Date</t>
  </si>
  <si>
    <t>Name and Signature of 
legally responsible person</t>
  </si>
  <si>
    <t>MSversiontracking</t>
  </si>
  <si>
    <t>Use by Competent Authority only</t>
  </si>
  <si>
    <t>To be filled in by aircraft operator</t>
  </si>
  <si>
    <t>Captain</t>
  </si>
  <si>
    <t>Company / Limited Liability Partnership</t>
  </si>
  <si>
    <t>Individual / Sole Trader</t>
  </si>
  <si>
    <t>freightandmail</t>
  </si>
  <si>
    <t>Alternative methodology</t>
  </si>
  <si>
    <t>Passengermass</t>
  </si>
  <si>
    <t>100 kg default</t>
  </si>
  <si>
    <t>Mass contained in Mass &amp; Balance documentation</t>
  </si>
  <si>
    <t>Who can we contact about your monitoring plan?</t>
  </si>
  <si>
    <t>Email address</t>
  </si>
  <si>
    <t>Management</t>
  </si>
  <si>
    <t>Please list any abbreviations, acronyms or definitions that you have used in completing this monitoring plan.</t>
  </si>
  <si>
    <t>Abbreviation</t>
  </si>
  <si>
    <t>Definition</t>
  </si>
  <si>
    <t>Additional information</t>
  </si>
  <si>
    <t>Data Flow Activities</t>
  </si>
  <si>
    <t>Control activities</t>
  </si>
  <si>
    <t>Please provide details about the procedures used to assess inherent risks and control risks.</t>
  </si>
  <si>
    <t>Please provide details about the procedures used to ensure quality assurance of measuring equipment and information technology used for data flow activities.</t>
  </si>
  <si>
    <t>Please provide details about the procedures used to handle corrections and corrective actions.</t>
  </si>
  <si>
    <t>Please provide details about the procedures used to manage record keeping and documentation.</t>
  </si>
  <si>
    <t>Please provide file name(s) (if in an electronic format) or document reference number(s) (if hard copy) below:</t>
  </si>
  <si>
    <t>Document description</t>
  </si>
  <si>
    <t>Identification of Aircraft Operator</t>
  </si>
  <si>
    <t>File name/Reference</t>
  </si>
  <si>
    <t>(a)</t>
  </si>
  <si>
    <t>(f)</t>
  </si>
  <si>
    <t>Title</t>
  </si>
  <si>
    <t>(b)</t>
  </si>
  <si>
    <t>List of definitions and abbreviations used</t>
  </si>
  <si>
    <t>(d)</t>
  </si>
  <si>
    <t>(e)</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</si>
  <si>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</si>
  <si>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CONTENTS</t>
  </si>
  <si>
    <t>Guidelines and conditions</t>
  </si>
  <si>
    <t>Identification of the aircraft operator</t>
  </si>
  <si>
    <t>GUIDELINES AND CONDITIONS</t>
  </si>
  <si>
    <t>List of monitoring plan versions</t>
  </si>
  <si>
    <t>(h)</t>
  </si>
  <si>
    <t>IDENTIFICATION OF THE AIRCRAFT OPERATOR AND DESCRIPTION OF ACTIVITIES</t>
  </si>
  <si>
    <t>Generic aircraft type (ICAO aircraft type designator) and sub-type</t>
  </si>
  <si>
    <t>Method to determine actual density values of fuel uplifts</t>
  </si>
  <si>
    <t>Method to determine actual density values of fuel in tanks</t>
  </si>
  <si>
    <t>Location of evidence of routine checks of the fuel measurement systems</t>
  </si>
  <si>
    <t>You must implement and keep records of all modifications to the monitoring plan in accordance with Article 16 of the MRR.</t>
  </si>
  <si>
    <t>Member State-specific guidance is listed here:</t>
  </si>
  <si>
    <t>Please provide evidence that each source stream meets the overall uncertainty threshold as stipulated in table 7(c) above.</t>
  </si>
  <si>
    <t>conform with Standard (EN, ISO...)</t>
  </si>
  <si>
    <t>Is laboratory EN ISO/IEC17025 accredited for this analysis?</t>
  </si>
  <si>
    <t>If no, reference evidence to be submitted</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</si>
  <si>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</si>
  <si>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</si>
  <si>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details about the procedures used to ensure regular internal reviews and validation of data.</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</si>
  <si>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</si>
  <si>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Where deviations are observed, corrective actions must be taken in accordance with Article 63 of the MRR.</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</si>
  <si>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</si>
  <si>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Please specify the name or reference of the Commission approved tool used to estimate fuel consumption.</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</si>
  <si>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</si>
  <si>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About your operations</t>
  </si>
  <si>
    <t>(i)</t>
  </si>
  <si>
    <t>Please enter the administering Member State of the aircraft operator</t>
  </si>
  <si>
    <t>Operator status</t>
  </si>
  <si>
    <t>Scheduling of flights</t>
  </si>
  <si>
    <t>Scope of operations</t>
  </si>
  <si>
    <t>(c)</t>
  </si>
  <si>
    <t>memberstates</t>
  </si>
  <si>
    <t>aviationauthorities</t>
  </si>
  <si>
    <t>opstatus</t>
  </si>
  <si>
    <t>Please select</t>
  </si>
  <si>
    <t>Commercial</t>
  </si>
  <si>
    <t>Afghanistan - Ministry of Transport and Civil Aviation</t>
  </si>
  <si>
    <t>Non-commercial</t>
  </si>
  <si>
    <t>Algeria - Établissement Nationale de la Navigation Aérienne (ENNA)</t>
  </si>
  <si>
    <t>Austria</t>
  </si>
  <si>
    <t>Angola - Instituto Nacional da Aviação Civil</t>
  </si>
  <si>
    <t>Belgium</t>
  </si>
  <si>
    <t>Argentina - Comando de Regiones Aéreas</t>
  </si>
  <si>
    <t>flighttypes</t>
  </si>
  <si>
    <t>Bulgaria</t>
  </si>
  <si>
    <t>Armenia - General Department of Civil Aviation</t>
  </si>
  <si>
    <t>Cyprus</t>
  </si>
  <si>
    <t>Australia - Civil Aviation Safety Authority</t>
  </si>
  <si>
    <t>Scheduled flights</t>
  </si>
  <si>
    <t>Austria - Ministry of Transport, Innovation and Technology</t>
  </si>
  <si>
    <t>Non-scheduled flights</t>
  </si>
  <si>
    <t>Denmark</t>
  </si>
  <si>
    <t>Bahrain - Civil Aviation Affairs</t>
  </si>
  <si>
    <t>Scheduled and non-scheduled flights</t>
  </si>
  <si>
    <t>Estonia</t>
  </si>
  <si>
    <t>Belgium - Service public fédéral Mobilité et Transports</t>
  </si>
  <si>
    <t>Finland</t>
  </si>
  <si>
    <t>Bermuda - Bermuda Department of Civil Aviation (DCA)</t>
  </si>
  <si>
    <t>France</t>
  </si>
  <si>
    <t>Bolivia - Dirección General de Aeronáutica Civil</t>
  </si>
  <si>
    <t>operationscope</t>
  </si>
  <si>
    <t>Germany</t>
  </si>
  <si>
    <t>Bosnia and Herzegovina - Department of Civil Aviation</t>
  </si>
  <si>
    <t>Greece</t>
  </si>
  <si>
    <t>Botswana - Ministry of Works &amp; Transport — Department of Civil Aviation</t>
  </si>
  <si>
    <t>Hungary</t>
  </si>
  <si>
    <t>Brazil - Agência Nacional de Aviação Civil (ANAC)</t>
  </si>
  <si>
    <t>Ireland</t>
  </si>
  <si>
    <t>Brunei Darussalam - Department of Civil Aviation</t>
  </si>
  <si>
    <t>Italy</t>
  </si>
  <si>
    <t>Bulgaria - Civil Aviation Administration</t>
  </si>
  <si>
    <t>Latvia</t>
  </si>
  <si>
    <t>Cambodia - Ministry of Public Works and Transport</t>
  </si>
  <si>
    <t>Lithuania</t>
  </si>
  <si>
    <t>Canada - Canadian Transportation Agency</t>
  </si>
  <si>
    <t>Luxembourg</t>
  </si>
  <si>
    <t>Cape Verde - Agência de Aviação Civil (AAC)</t>
  </si>
  <si>
    <t>Malta</t>
  </si>
  <si>
    <t>Cayman - Civil Aviation Authority (CAA) of the Cayman Islands</t>
  </si>
  <si>
    <t>Mr</t>
  </si>
  <si>
    <t>Netherlands</t>
  </si>
  <si>
    <t>Chile - Dirección General de Aeronáutica Civil</t>
  </si>
  <si>
    <t>Mrs</t>
  </si>
  <si>
    <t>Poland</t>
  </si>
  <si>
    <t>China - Air Traffic Management Bureau (ATMB), General Administration of Civil Aviation of China</t>
  </si>
  <si>
    <t>Ms</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</si>
  <si>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</si>
  <si>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t>Portugal</t>
  </si>
  <si>
    <t>Colombia - República de Colombia Aeronáutica Civil</t>
  </si>
  <si>
    <t>Miss</t>
  </si>
  <si>
    <t>Romania</t>
  </si>
  <si>
    <t>Costa Rica - Dirección General de Aviación Civil</t>
  </si>
  <si>
    <t>Dr</t>
  </si>
  <si>
    <t>Slovakia</t>
  </si>
  <si>
    <t>Croatia - Civil Aviation Authority</t>
  </si>
  <si>
    <t>Slovenia</t>
  </si>
  <si>
    <t>Cuba - Instituto de Aeronáutica Civil de Cuba</t>
  </si>
  <si>
    <t>LegalStatus</t>
  </si>
  <si>
    <t>Spain</t>
  </si>
  <si>
    <t>Cyprus - Department of Civil Aviation of Cyprus</t>
  </si>
  <si>
    <t>Sweden</t>
  </si>
  <si>
    <t>Denmark - Civil Aviation Administration</t>
  </si>
  <si>
    <t>Dominican Republic - Instituto Dominicano de Aviación Civil</t>
  </si>
  <si>
    <t>Partnership</t>
  </si>
  <si>
    <t>worldcountries</t>
  </si>
  <si>
    <t>Ecuador - Dirección General de Aviación Civil del Ecuador</t>
  </si>
  <si>
    <t>Egypt - Ministry of Civil Aviation</t>
  </si>
  <si>
    <t>United Kingdom</t>
  </si>
  <si>
    <t>El Salvador - Autoridad de Aviación Civil – El Salvador</t>
  </si>
  <si>
    <t>Estonia - Estonian Civil Aviation Administration</t>
  </si>
  <si>
    <t>Afghanistan</t>
  </si>
  <si>
    <t>Fiji - Civil Aviation Authority</t>
  </si>
  <si>
    <t>Finland - Civil Aviation Authority</t>
  </si>
  <si>
    <t>Albania</t>
  </si>
  <si>
    <t>Algeria</t>
  </si>
  <si>
    <t>Gambia - Gambia Civil Aviation Authority</t>
  </si>
  <si>
    <t>American Samoa</t>
  </si>
  <si>
    <t>Germany - Air Navigation Services</t>
  </si>
  <si>
    <t>Andorra</t>
  </si>
  <si>
    <t>Ghana - Ghana Civil Aviation Authority</t>
  </si>
  <si>
    <t>Angola</t>
  </si>
  <si>
    <t>Greece - Hellenic Civil Aviation Authority</t>
  </si>
  <si>
    <t>Anguilla</t>
  </si>
  <si>
    <t>Hungary - Directorate for Air Transport</t>
  </si>
  <si>
    <t>indrange</t>
  </si>
  <si>
    <t>Antigua and Barbuda</t>
  </si>
  <si>
    <t>Iceland - Civil Aviation Administration</t>
  </si>
  <si>
    <t>Argentina</t>
  </si>
  <si>
    <t>India - Directorate General of Civil Aviation</t>
  </si>
  <si>
    <t>Armenia</t>
  </si>
  <si>
    <t>Indonesia - Direktorat Jenderal Perhubungan Udara</t>
  </si>
  <si>
    <t>Aruba</t>
  </si>
  <si>
    <t>Iran, Islamic Republic of - Civil Aviation Organization of Iran</t>
  </si>
  <si>
    <t>Australia</t>
  </si>
  <si>
    <t>Ireland - Irish Aviation Authority</t>
  </si>
  <si>
    <t>51-100</t>
  </si>
  <si>
    <t>Israel - Civil Aviation Authority</t>
  </si>
  <si>
    <t>101-200</t>
  </si>
  <si>
    <t>Azerbaijan</t>
  </si>
  <si>
    <t>Italy - Agenzia Nazionale della Sicurezza del Volo</t>
  </si>
  <si>
    <t>200+</t>
  </si>
  <si>
    <t>Bahamas</t>
  </si>
  <si>
    <t>Jamaica - Civil Aviation Authority</t>
  </si>
  <si>
    <t>Bahrain</t>
  </si>
  <si>
    <t>Japan - Ministry of Land, Infrastructure and Transport</t>
  </si>
  <si>
    <t>Bangladesh</t>
  </si>
  <si>
    <t>Jordan - Civil Aviation Regulatory Commission (CARC) (formerly called "Jordan Civil Aviation Authority (JCAA)")</t>
  </si>
  <si>
    <t>Barbados</t>
  </si>
  <si>
    <t>Kenya - Kenya Civil Aviation Authority</t>
  </si>
  <si>
    <t>Belarus</t>
  </si>
  <si>
    <t>Kuwait - Directorate General of Civil Aviation</t>
  </si>
  <si>
    <t>Latvia - Civil Aviation Agency</t>
  </si>
  <si>
    <t>Belize</t>
  </si>
  <si>
    <t>Lebanon - Lebanese Civil Aviation Authority</t>
  </si>
  <si>
    <t>Benin</t>
  </si>
  <si>
    <t>Libyan Arab Jamahiriya - Libyan Civil Aviation Authority</t>
  </si>
  <si>
    <t>Bermuda</t>
  </si>
  <si>
    <t>Lithuania - Directorate of Civil Aviation</t>
  </si>
  <si>
    <t>Bhutan</t>
  </si>
  <si>
    <t>Malaysia - Department of Civil Aviation</t>
  </si>
  <si>
    <t>Maldives - Civil Aviation Department</t>
  </si>
  <si>
    <t>Bosnia and Herzegovina</t>
  </si>
  <si>
    <t>Malta - Department of Civil Aviation</t>
  </si>
  <si>
    <t>Botswana</t>
  </si>
  <si>
    <t>Mexico - Secretaría de Comunicaciones y Transportes</t>
  </si>
  <si>
    <t>Brazil</t>
  </si>
  <si>
    <t>Mongolia - Civil Aviation Authority</t>
  </si>
  <si>
    <t>Montenegro - Ministry Maritime Affairs, Transportation and Telecommunications</t>
  </si>
  <si>
    <t>Brunei Darussalam</t>
  </si>
  <si>
    <t>Morocco - Ministère des Transports</t>
  </si>
  <si>
    <t>Namibia - Directorate of Civil Aviation (DCA Namibia)</t>
  </si>
  <si>
    <t>Burkina Faso</t>
  </si>
  <si>
    <t>Nepal - Civil Aviation Authority of Nepal</t>
  </si>
  <si>
    <t>Burundi</t>
  </si>
  <si>
    <t>Netherlands - Directorate General of Civil Aviation and Freight Transport (DGTL)</t>
  </si>
  <si>
    <t>Cambodia</t>
  </si>
  <si>
    <t>New Zealand - Airways Corporation of New Zealand</t>
  </si>
  <si>
    <t>Cameroon</t>
  </si>
  <si>
    <t>Nicaragua - Instituto Nicaragüense de Aeronáutica Civíl</t>
  </si>
  <si>
    <t>Canada</t>
  </si>
  <si>
    <t>Nigeria - Nigerian Civil Aviation Authority (NCAA)</t>
  </si>
  <si>
    <t>Cape Verde</t>
  </si>
  <si>
    <t>Norway - Civil Aviation Authority</t>
  </si>
  <si>
    <t>Cayman Islands</t>
  </si>
  <si>
    <t>Oman - Directorate General of Civil Aviation and Meteorology</t>
  </si>
  <si>
    <t>Central African Republic</t>
  </si>
  <si>
    <t>Pakistan - Civil Aviation Authority</t>
  </si>
  <si>
    <t>Chad</t>
  </si>
  <si>
    <t>Paraguay - Dirección Nacional de Aeronáutica Civil (DINAC)</t>
  </si>
  <si>
    <t>Channel Islands</t>
  </si>
  <si>
    <t>Peru - Dirección General de Aeronáutica Civil</t>
  </si>
  <si>
    <t>Chile</t>
  </si>
  <si>
    <t>Philippines - Air Transportation Office (ATO)</t>
  </si>
  <si>
    <t>China</t>
  </si>
  <si>
    <t>Poland - Civil Aviation Office</t>
  </si>
  <si>
    <t>Portugal - Instituto Nacional de Aviação Civil</t>
  </si>
  <si>
    <t>YesNo</t>
  </si>
  <si>
    <t>Republic of Korea - Ministry of Construction and Transportation</t>
  </si>
  <si>
    <t>Colombia</t>
  </si>
  <si>
    <t>Republic of Moldova - Civil Aviation Administration</t>
  </si>
  <si>
    <t>Comoros</t>
  </si>
  <si>
    <t>Romania - Romanian Civil Aeronautical Authority</t>
  </si>
  <si>
    <t>Congo</t>
  </si>
  <si>
    <t>Russian Federation - State Civil Aviation Authority</t>
  </si>
  <si>
    <t>Cook Islands</t>
  </si>
  <si>
    <t>Saudi Arabia - Ministry of Defense and Aviation Presidency of Civil Aviation</t>
  </si>
  <si>
    <t>Costa Rica</t>
  </si>
  <si>
    <t>Serbia - Civil Aviation Directorate</t>
  </si>
  <si>
    <t>Côte d'Ivoire</t>
  </si>
  <si>
    <t>Seychelles - Directorate of Civil Aviation, Ministry of Tourism</t>
  </si>
  <si>
    <t>Croatia</t>
  </si>
  <si>
    <t>Singapore - Civil Aviation Authority of Singapore</t>
  </si>
  <si>
    <t>Cuba</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</si>
  <si>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</si>
  <si>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</si>
  <si>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</si>
  <si>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</si>
  <si>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</si>
  <si>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</si>
  <si>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Djibouti</t>
  </si>
  <si>
    <t>Sudan - Civil Aviation Authority</t>
  </si>
  <si>
    <t>Dominica</t>
  </si>
  <si>
    <t>Suriname - Civil Aviation Department of Suriname</t>
  </si>
  <si>
    <t>Dominican Republic</t>
  </si>
  <si>
    <t>Sweden - Swedish Civil Aviation Authority</t>
  </si>
  <si>
    <t>Ecuador</t>
  </si>
  <si>
    <t>Switzerland - Federal Office for Civil Aviation (FOCA)</t>
  </si>
  <si>
    <t>Egypt</t>
  </si>
  <si>
    <t>Thailand - Department of Civil Aviation</t>
  </si>
  <si>
    <t>El Salvador</t>
  </si>
  <si>
    <t>The former Yugoslav Republic of Macedonia - Civil Aviation Administration</t>
  </si>
  <si>
    <t>Equatorial Guinea</t>
  </si>
  <si>
    <t>Tonga - Ministry of Civil Aviation</t>
  </si>
  <si>
    <t>Eritrea</t>
  </si>
  <si>
    <t>Trinidad and Tobago - Civil Aviation Authority</t>
  </si>
  <si>
    <t>Tunisia - Office de l'aviation civile et des aéroports</t>
  </si>
  <si>
    <t>Ethiopia</t>
  </si>
  <si>
    <t>Turkey - Directorate General of Civil Aviation</t>
  </si>
  <si>
    <t>Uganda - Civil Aviation Authority</t>
  </si>
  <si>
    <t>Falkland Islands (Malvinas)</t>
  </si>
  <si>
    <t>Ukraine - Civil Aviation Authority</t>
  </si>
  <si>
    <t>Fiji</t>
  </si>
  <si>
    <t>United Arab Emirates - General Civil Aviation Authority (GCAA)</t>
  </si>
  <si>
    <t>United Republic of Tanzania - Tanzania Civil Aviation Authority (TCAA)</t>
  </si>
  <si>
    <t>United States - Federal Aviation Administration</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</si>
  <si>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</si>
  <si>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t>French Guiana</t>
  </si>
  <si>
    <t>Uruguay - Dirección Nacional de Aviación Civil e Infraestructura Aeronáutica (DINACIA)</t>
  </si>
  <si>
    <t>French Polynesia</t>
  </si>
  <si>
    <t>Vanuatu - Vanuatu Civil Aviation Authority</t>
  </si>
  <si>
    <t>Gabon</t>
  </si>
  <si>
    <t>Yemen - Civil Aviation and Meteorological Authority (CAMA)</t>
  </si>
  <si>
    <t>Gambia</t>
  </si>
  <si>
    <t>Zambia - Department of Civil Aviation</t>
  </si>
  <si>
    <t>Georgia</t>
  </si>
  <si>
    <t>Ghana</t>
  </si>
  <si>
    <t>Gibraltar</t>
  </si>
  <si>
    <t>Greenland</t>
  </si>
  <si>
    <t>Grenada</t>
  </si>
  <si>
    <t>Guadeloupe</t>
  </si>
  <si>
    <t>Guam</t>
  </si>
  <si>
    <t>Guatemala</t>
  </si>
  <si>
    <t>Guernsey</t>
  </si>
  <si>
    <t>Guinea</t>
  </si>
  <si>
    <t>Guinea-Bissau</t>
  </si>
  <si>
    <t>Guyana</t>
  </si>
  <si>
    <t>Haiti</t>
  </si>
  <si>
    <t>Honduras</t>
  </si>
  <si>
    <t>Iceland</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</si>
  <si>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</si>
  <si>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</si>
  <si>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</si>
  <si>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</si>
  <si>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</si>
  <si>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</si>
  <si>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</si>
  <si>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</si>
  <si>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</si>
  <si>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</si>
  <si>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</si>
  <si>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</si>
  <si>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</si>
  <si>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</si>
  <si>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</si>
  <si>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</si>
  <si>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</si>
  <si>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</si>
  <si>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</si>
  <si>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Liechtenstein</t>
  </si>
  <si>
    <t>Madagascar</t>
  </si>
  <si>
    <t>Malawi</t>
  </si>
  <si>
    <t>Malaysia</t>
  </si>
  <si>
    <t>Maldives</t>
  </si>
  <si>
    <t>Mali</t>
  </si>
  <si>
    <t>Marshall Islands</t>
  </si>
  <si>
    <t>Martinique</t>
  </si>
  <si>
    <t>Mauritania</t>
  </si>
  <si>
    <t>Mauritius</t>
  </si>
  <si>
    <t>Mayotte</t>
  </si>
  <si>
    <t>(g)</t>
  </si>
  <si>
    <t>These could be outlined in a tree diagram or organisational chart attached to your submission</t>
  </si>
  <si>
    <t>Job title/post</t>
  </si>
  <si>
    <t>Responsibilities</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</si>
  <si>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</si>
  <si>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</si>
  <si>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</si>
  <si>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</si>
  <si>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</si>
  <si>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</si>
  <si>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</si>
  <si>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</si>
  <si>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</si>
  <si>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</si>
  <si>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</si>
  <si>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</si>
  <si>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</si>
  <si>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</si>
  <si>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</si>
  <si>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</si>
  <si>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</si>
  <si>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</si>
  <si>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</si>
  <si>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</si>
  <si>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</si>
  <si>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</si>
  <si>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</si>
  <si>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</si>
  <si>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</si>
  <si>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</si>
  <si>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</si>
  <si>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</si>
  <si>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</si>
  <si>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</si>
  <si>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</si>
  <si>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Puerto Rico</t>
  </si>
  <si>
    <t>Qatar</t>
  </si>
  <si>
    <t>Réunion</t>
  </si>
  <si>
    <t>Russian Federation</t>
  </si>
  <si>
    <t>Rwanda</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</si>
  <si>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</si>
  <si>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</si>
  <si>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</si>
  <si>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</si>
  <si>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</si>
  <si>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</si>
  <si>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</si>
  <si>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</si>
  <si>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</si>
  <si>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</si>
  <si>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</si>
  <si>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</si>
  <si>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</si>
  <si>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</si>
  <si>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</si>
  <si>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</si>
  <si>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</si>
  <si>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</si>
  <si>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</si>
  <si>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</si>
  <si>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</si>
  <si>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</si>
  <si>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</si>
  <si>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</si>
  <si>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</si>
  <si>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</si>
  <si>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</si>
  <si>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</si>
  <si>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</si>
  <si>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</si>
  <si>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</si>
  <si>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</si>
  <si>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</si>
  <si>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</si>
  <si>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</si>
  <si>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</si>
  <si>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</si>
  <si>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</si>
  <si>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</si>
  <si>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</si>
  <si>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Uruguay</t>
  </si>
  <si>
    <t>Uzbekistan</t>
  </si>
  <si>
    <t>Vanuatu</t>
  </si>
  <si>
    <t>Viet Nam</t>
  </si>
  <si>
    <t>Wallis and Futuna Islands</t>
  </si>
  <si>
    <t>Western Sahara</t>
  </si>
  <si>
    <t>Yemen</t>
  </si>
  <si>
    <t>Zambia</t>
  </si>
  <si>
    <t>Zimbabwe</t>
  </si>
  <si>
    <t>Air Operator Certificate:</t>
  </si>
  <si>
    <t>Issuing authority:</t>
  </si>
  <si>
    <t xml:space="preserve">
</t>
  </si>
  <si>
    <t>Please provide further description of your activities as necessary.</t>
  </si>
  <si>
    <t xml:space="preserve">
</t>
  </si>
  <si>
    <t>Where a unique ICAO designator for ATC purposes is not available, please provide the aircraft registration markings used in the call sign for ATC purposes for the aircraft you operate.</t>
  </si>
  <si>
    <t>Please continue on a separate sheet if required.</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</si>
  <si>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</si>
  <si>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</si>
  <si>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t>This identifier can be found on the list published by the Commission pursuant to Article 18a(3) of the EU ETS Directive.</t>
  </si>
  <si>
    <t>Please provide details about the procedures for determining whether flights are covered by Annex I of the Directive, ensuring completeness and avoiding double counting.</t>
  </si>
  <si>
    <t xml:space="preserve">(e) </t>
  </si>
  <si>
    <t>Jet kerosene (Jet A1 or Jet A)</t>
  </si>
  <si>
    <t>Jet gasoline (Jet B)</t>
  </si>
  <si>
    <t>Aviation gasoline (AvGas)</t>
  </si>
  <si>
    <t>Alternatives</t>
  </si>
  <si>
    <r>
      <t>% of total estimated CO</t>
    </r>
    <r>
      <rPr>
        <b/>
        <vertAlign val="subscript"/>
        <sz val="8"/>
        <rFont val="Arial"/>
        <family val="2"/>
      </rPr>
      <t>2</t>
    </r>
    <r>
      <rPr>
        <b/>
        <sz val="8"/>
        <rFont val="Arial"/>
        <family val="2"/>
      </rPr>
      <t xml:space="preserve"> emissions </t>
    </r>
  </si>
  <si>
    <r>
      <t>Estimated annual fossil CO</t>
    </r>
    <r>
      <rPr>
        <b/>
        <vertAlign val="subscript"/>
        <sz val="8"/>
        <rFont val="Arial"/>
        <family val="2"/>
      </rPr>
      <t>2</t>
    </r>
    <r>
      <rPr>
        <b/>
        <sz val="8"/>
        <rFont val="Arial"/>
        <family val="2"/>
      </rPr>
      <t xml:space="preserve"> emissions from each fuel</t>
    </r>
  </si>
  <si>
    <t>Tier number</t>
  </si>
  <si>
    <t>Fuel consumption uncertainty</t>
  </si>
  <si>
    <t>Total for all fuel types:</t>
  </si>
  <si>
    <t>Difference:</t>
  </si>
  <si>
    <t>UncertTierResult</t>
  </si>
  <si>
    <t>Complete the following table with information about the procedure used to ensure that the total uncertainty of fuel measurements will comply with the requirements of the selected tier.</t>
  </si>
  <si>
    <t>Complete the following table with information about the procedure used to ensure regular cross-checks between uplift quantity as provided by invoices and uplift quantity indicated by on-board measurement.</t>
  </si>
  <si>
    <t>NCV, EF &amp; bio</t>
  </si>
  <si>
    <t>If applicable, please provide a description of the procedure used to determine the emission factors, net calorific values and biomass content of alternative fuels (source streams).</t>
  </si>
  <si>
    <t>For each source stream, succinctly describe the approach to be used for sampling fuels and materials for the determination of emission factor, net calorific value and biomass content  for each fuel or material batch</t>
  </si>
  <si>
    <t>For each source stream, succinctly describe the approach to be used for analysing fuels and materials for the determination of emission factor, net calorific value and biomass content for each fuel or material batch (if applicable to the selected tier).</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</si>
  <si>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</si>
  <si>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</si>
  <si>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t>Column for</t>
  </si>
  <si>
    <t>controls</t>
  </si>
  <si>
    <t>&lt;&lt;&lt; Go to Section 9 if eligible for simplified calculation &gt;&gt;&gt;</t>
  </si>
  <si>
    <t>Please provide a short description of the methodology to treat data gaps regarding other parameters than fuel consumption, if applicable.</t>
  </si>
  <si>
    <t>ManSys</t>
  </si>
  <si>
    <t>Please provide a brief description of the method to be used to estimate fuel consumption when data is missing according to the conditions as outlined above.</t>
  </si>
  <si>
    <t>Please reference the file/document attached to your monitoring plan in the box below.</t>
  </si>
  <si>
    <t>(j)</t>
  </si>
  <si>
    <t>(k)</t>
  </si>
  <si>
    <t>Title:</t>
  </si>
  <si>
    <t>First Name:</t>
  </si>
  <si>
    <t>Surname:</t>
  </si>
  <si>
    <t>Address Line 1:</t>
  </si>
  <si>
    <t>Address Line 2:</t>
  </si>
  <si>
    <t>City:</t>
  </si>
  <si>
    <t>State/Province/Region:</t>
  </si>
  <si>
    <t>Postcode/ZIP:</t>
  </si>
  <si>
    <t>Country:</t>
  </si>
  <si>
    <t>Date of submission of monitoring plan:</t>
  </si>
  <si>
    <t>Version No</t>
  </si>
  <si>
    <t>Chapters where modifications have been made. 
Brief explanation of changes</t>
  </si>
  <si>
    <t>Contact details</t>
  </si>
  <si>
    <t>Please enter the name of the aircraft operator:</t>
  </si>
  <si>
    <t>If different to the name given in 2(a), please also enter the name of the aircraft operator as it appears on the Commission's list of operators:</t>
  </si>
  <si>
    <t>Please enter the unique ICAO designator used in the call sign for Air Traffic Control (ATC) purposes, where available:</t>
  </si>
  <si>
    <t xml:space="preserve"> Contact details and Address for Service</t>
  </si>
  <si>
    <t>It will help us to have someone who we can contact directly with any questions about your monitoring plan. The person you name should have the authority to act on your behalf. This could be an agent acting on behalf of the aircraft operator.</t>
  </si>
  <si>
    <t xml:space="preserve">
</t>
  </si>
  <si>
    <r>
      <t xml:space="preserve">Please provide a list of the aircraft types operated at the </t>
    </r>
    <r>
      <rPr>
        <b/>
        <u/>
        <sz val="10"/>
        <rFont val="Arial"/>
        <family val="2"/>
      </rPr>
      <t>time of submission of this monitoring plan</t>
    </r>
    <r>
      <rPr>
        <b/>
        <sz val="10"/>
        <rFont val="Arial"/>
        <family val="2"/>
      </rPr>
      <t>.</t>
    </r>
  </si>
  <si>
    <t>ANNUAL EMISSIONS MONITORING PLAN</t>
  </si>
  <si>
    <t>Activity data</t>
  </si>
  <si>
    <t>Uncertainty assessment</t>
  </si>
  <si>
    <t>Emission factors</t>
  </si>
  <si>
    <t>Simplified calculation of CO2 emissions</t>
  </si>
  <si>
    <t>Data Gaps</t>
  </si>
  <si>
    <t>Eligibility for simplified approaches</t>
  </si>
  <si>
    <t>Colour codes and fonts:</t>
  </si>
  <si>
    <t>It is recommended that you go through the file from start to end. There are a few functions which will guide you through the form which depend on previous input, such as cells changing colour if an input is not needed (see colour codes below).</t>
  </si>
  <si>
    <t>Monitoring Plan for  Tonne-Kilometre Data</t>
  </si>
  <si>
    <t>BooleanValues</t>
  </si>
  <si>
    <t>aviation gasoline (AvGas)</t>
  </si>
  <si>
    <t>Biofuel</t>
  </si>
  <si>
    <t>other alternative fuel</t>
  </si>
  <si>
    <t>jet kerosene
(Jet A1 or Jet A)</t>
  </si>
  <si>
    <t>jet gasoline 
(Jet B)</t>
  </si>
  <si>
    <t xml:space="preserve">
Generic aircraft type 
(ICAO aircraft type designator)</t>
  </si>
  <si>
    <t xml:space="preserve">
Sub-type (optional input)</t>
  </si>
  <si>
    <t xml:space="preserve">
Estimated number of aircraft to be operated</t>
  </si>
  <si>
    <t xml:space="preserve">
Number of aircraft operated at time of submission</t>
  </si>
  <si>
    <t>&lt;&lt;&lt; Click here to proceed to section 9 "Simplified Calculation" &gt;&gt;&gt;</t>
  </si>
  <si>
    <t>Eligibility for simplified procedures for small emitters</t>
  </si>
  <si>
    <r>
      <t>tonnes CO</t>
    </r>
    <r>
      <rPr>
        <b/>
        <vertAlign val="subscript"/>
        <sz val="8"/>
        <rFont val="Arial"/>
        <family val="2"/>
      </rPr>
      <t>2</t>
    </r>
  </si>
  <si>
    <t>Control Activities</t>
  </si>
  <si>
    <t>The figure should only include those flights, which are covered by EU ETS.</t>
  </si>
  <si>
    <r>
      <t>Please provide an estimate/prediction of the total annual fossil CO</t>
    </r>
    <r>
      <rPr>
        <b/>
        <vertAlign val="subscript"/>
        <sz val="10"/>
        <rFont val="Arial"/>
        <family val="2"/>
      </rPr>
      <t>2</t>
    </r>
    <r>
      <rPr>
        <b/>
        <sz val="10"/>
        <rFont val="Arial"/>
        <family val="2"/>
      </rPr>
      <t xml:space="preserve"> emissions for Annex 1 activities.</t>
    </r>
  </si>
  <si>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</si>
  <si>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</si>
  <si>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</si>
  <si>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</si>
  <si>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Method (A/B)</t>
  </si>
  <si>
    <t>Data source used to determine fuel uplift</t>
  </si>
  <si>
    <t>Methods for transmitting, storing and retrieving data</t>
  </si>
  <si>
    <t>Please continue on a separate sheet as required.</t>
  </si>
  <si>
    <t>http://ec.europa.eu/clima/policies/transport/aviation/index_en.htm</t>
  </si>
  <si>
    <t>http://ec.europa.eu/clima/policies/ets/monitoring/index_en.htm</t>
  </si>
  <si>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</si>
  <si>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</si>
  <si>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</si>
  <si>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</si>
  <si>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Taken from fuel supplier (delivery notes or invoices)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</si>
  <si>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</si>
  <si>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</si>
  <si>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</si>
  <si>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t>Type of deviation</t>
  </si>
  <si>
    <t>Justification of special circumstances</t>
  </si>
  <si>
    <t>Aerodromes for which deviation applies</t>
  </si>
  <si>
    <t>Uncertainty Assessment</t>
  </si>
  <si>
    <t>Are fuel uplifts determined solely by the invoiced quantity of fuel or other appropriate information provided by the supplier?</t>
  </si>
  <si>
    <t>If no:</t>
  </si>
  <si>
    <t>Measurement equipment
uncertainty
(+/-%)</t>
  </si>
  <si>
    <t>Please identify the main sources of uncertainty and their associated levels of uncertainty for your fuel consumption measurements.</t>
  </si>
  <si>
    <t>Source of uncertainty</t>
  </si>
  <si>
    <t>Level of uncertainty</t>
  </si>
  <si>
    <t>Comments on level of uncertainty</t>
  </si>
  <si>
    <t>Please provide details about the uncertainty threshold you intend to meet for each source stream (fuel type).</t>
  </si>
  <si>
    <t>Source stream (Fuel type)</t>
  </si>
  <si>
    <t>Source stream classification</t>
  </si>
  <si>
    <t>Std Fuels</t>
  </si>
  <si>
    <t>Jet kerosene</t>
  </si>
  <si>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</si>
  <si>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t>Jet gasoline</t>
  </si>
  <si>
    <t>Aviation gasoline</t>
  </si>
  <si>
    <t>Alternative</t>
  </si>
  <si>
    <t>Biofuels</t>
  </si>
  <si>
    <t>Please confirm that you will use the following standard emission factors for commercial standard aviation fuels</t>
  </si>
  <si>
    <t>Type of aviation fuel</t>
  </si>
  <si>
    <t>Confirm</t>
  </si>
  <si>
    <t>Source stream (fuel type)</t>
  </si>
  <si>
    <t>Parameter</t>
  </si>
  <si>
    <t>Description</t>
  </si>
  <si>
    <t>Frequency</t>
  </si>
  <si>
    <t>Name of laboratory</t>
  </si>
  <si>
    <t>Analytical procedures</t>
  </si>
  <si>
    <r>
      <t>CALCULATION OF CO</t>
    </r>
    <r>
      <rPr>
        <b/>
        <vertAlign val="subscript"/>
        <sz val="14"/>
        <rFont val="Arial"/>
        <family val="2"/>
      </rPr>
      <t>2</t>
    </r>
    <r>
      <rPr>
        <b/>
        <sz val="14"/>
        <rFont val="Arial"/>
        <family val="2"/>
      </rPr>
      <t xml:space="preserve"> EMISSIONS </t>
    </r>
  </si>
  <si>
    <r>
      <t xml:space="preserve">Please specify the methodology used to measure fuel consumption for </t>
    </r>
    <r>
      <rPr>
        <b/>
        <u/>
        <sz val="10"/>
        <rFont val="Arial"/>
        <family val="2"/>
      </rPr>
      <t>each aircraft type</t>
    </r>
    <r>
      <rPr>
        <b/>
        <sz val="10"/>
        <rFont val="Arial"/>
        <family val="2"/>
      </rPr>
      <t>.</t>
    </r>
  </si>
  <si>
    <t>Simplified calculation</t>
  </si>
  <si>
    <t>Please confirm that the following standard emission factors for commercial standard aviation fuels will be used to calculate emissions</t>
  </si>
  <si>
    <t>If using an alternative fuel (including biofuel), please outline the proposed emission factor and net calorific value to be used and justify the methodology used.</t>
  </si>
  <si>
    <t>&lt;&lt;&lt; If you have selected the t-km monitoring plan under 2(c), click here to proceed to section 4 &gt;&gt;&gt;</t>
  </si>
  <si>
    <t>Version comments</t>
  </si>
  <si>
    <t>Check the CA's webpage or directly contact the CA in order to find out if you have the correct version of the template. The template version is clearly indicated on the cover page of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</si>
  <si>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</si>
  <si>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For each aircraft type you have to specify which fuels will be used (which "source streams" will be associated with the emission sources). You can do that by entering "1" or "TRUE" in the appropriate fields. Leave the field blank if the fuel is not used.</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</si>
  <si>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</si>
  <si>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</si>
  <si>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identify the relevant job titles/posts and provide a succinct summary of their role relevant to monitoring and reporting. Only those with overall responsibility and other key roles should be listed below (i.e. do not include delegated responsibilities)</t>
  </si>
  <si>
    <t>No documented environmental management system in place</t>
  </si>
  <si>
    <t>Documented environmental management system in place</t>
  </si>
  <si>
    <t>Certified environmental management system in place</t>
  </si>
  <si>
    <r>
      <t>SIMPLIFIED CALCULATION OF CO</t>
    </r>
    <r>
      <rPr>
        <b/>
        <vertAlign val="subscript"/>
        <sz val="14"/>
        <rFont val="Arial"/>
        <family val="2"/>
      </rPr>
      <t>2</t>
    </r>
    <r>
      <rPr>
        <b/>
        <sz val="14"/>
        <rFont val="Arial"/>
        <family val="2"/>
      </rPr>
      <t xml:space="preserve"> EMISSIONS</t>
    </r>
  </si>
  <si>
    <r>
      <t>Default IPCC value (tCO</t>
    </r>
    <r>
      <rPr>
        <b/>
        <vertAlign val="subscript"/>
        <sz val="8"/>
        <rFont val="Arial"/>
        <family val="2"/>
      </rPr>
      <t xml:space="preserve">2 </t>
    </r>
    <r>
      <rPr>
        <b/>
        <sz val="8"/>
        <rFont val="Arial"/>
        <family val="2"/>
      </rPr>
      <t>/ t)</t>
    </r>
  </si>
  <si>
    <t>UpliftDataSource</t>
  </si>
  <si>
    <t>As measured by fuel supplier</t>
  </si>
  <si>
    <t>On-board measuring equipment</t>
  </si>
  <si>
    <t>TankDataSource</t>
  </si>
  <si>
    <t>Recorded in Mass &amp; Balance documentation</t>
  </si>
  <si>
    <t>Recorded in aircraft technical log</t>
  </si>
  <si>
    <t>Transmitted electronically from aircraft to operator</t>
  </si>
  <si>
    <t>Daily</t>
  </si>
  <si>
    <t>Weekly</t>
  </si>
  <si>
    <t>Monthly</t>
  </si>
  <si>
    <t>Annual</t>
  </si>
  <si>
    <t>parameters</t>
  </si>
  <si>
    <t>Biogenic content</t>
  </si>
  <si>
    <t>NCV</t>
  </si>
  <si>
    <t>EF</t>
  </si>
  <si>
    <t>NCV &amp; EF</t>
  </si>
  <si>
    <t>UncertThreshold</t>
  </si>
  <si>
    <t>&lt;2.5%</t>
  </si>
  <si>
    <t>&lt;5.0%</t>
  </si>
  <si>
    <t>This monitoring plan was submitted by:</t>
  </si>
  <si>
    <t>Number</t>
  </si>
  <si>
    <t>TEXT (Language Version)</t>
  </si>
  <si>
    <t>maybe to be added later!</t>
  </si>
  <si>
    <t>Phase 3 Installation Monitoring Plan</t>
  </si>
  <si>
    <t>MP P3 Inst</t>
  </si>
  <si>
    <t>Phase 3 Monitoring Plan Aircraft operators</t>
  </si>
  <si>
    <t>MP P3 Aircraft</t>
  </si>
  <si>
    <t>Phase 3 Monitoring Plan Aircraft t-km</t>
  </si>
  <si>
    <t>MP P3 TKM</t>
  </si>
  <si>
    <t>Umweltbundesamt</t>
  </si>
  <si>
    <t>UBA</t>
  </si>
  <si>
    <t>HR</t>
  </si>
  <si>
    <t>IC</t>
  </si>
  <si>
    <t>LI</t>
  </si>
  <si>
    <t>NO</t>
  </si>
  <si>
    <t>Croatian</t>
  </si>
  <si>
    <t>hr</t>
  </si>
  <si>
    <t>Icelandic</t>
  </si>
  <si>
    <t>ic</t>
  </si>
  <si>
    <t>Norwegian</t>
  </si>
  <si>
    <t>no</t>
  </si>
  <si>
    <t>Version Number of this monitoring plan:</t>
  </si>
  <si>
    <t>Unique Identifier of the aircraft operator (CRCO No.):</t>
  </si>
  <si>
    <t>A. Monitoring Plan versions</t>
  </si>
  <si>
    <t>This sheet is used for tracking the actual version of the monitoring plan. Each version of the monitoring plan should have a unique version number, and a reference date.</t>
  </si>
  <si>
    <t>The status of the monitoring plan at the reference date should be described in the "status" column. Possible status types include "submitted to the competent authority (CA)", "approved by the CA", "working draft" etc.</t>
  </si>
  <si>
    <t>Reference date</t>
  </si>
  <si>
    <t>Status at reference date</t>
  </si>
  <si>
    <t>submitted to competent authority</t>
  </si>
  <si>
    <t>returned with remarks</t>
  </si>
  <si>
    <t>approved by competent authority</t>
  </si>
  <si>
    <t>Euconst_MPReferenceDateTypes</t>
  </si>
  <si>
    <t>The Directive can be downloaded from:</t>
  </si>
  <si>
    <t>Article 12 of the MRR sets out specific requirements for the content and submission of the monitoring plan and its updates. Article 12 outlines the importance of the Monitoring plan as follows:</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</si>
  <si>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</si>
  <si>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</si>
  <si>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All Commission guidance documents on the Monitoring and Reporting Regulation can be found at:</t>
  </si>
  <si>
    <t>The monitoring plan shall consist of a detailed, complete and transparent documentation of the monitoring methodology of a specific installation or aircraft operator and shall contain at least the elements laid down in Annex I.</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</si>
  <si>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</si>
  <si>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Read carefully the instructions below for filling this template.</t>
  </si>
  <si>
    <t>Some Member States may require you to use an alternative system, such as Internet-based forms instead of a spreadsheet. Check your administering Member State requirements. In this case the CA will provide further information to you.</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</si>
  <si>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</si>
  <si>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http://ec.europa.eu/clima/policies/ets/index_en.htm</t>
  </si>
  <si>
    <t>Shaded fields indicate that an input in another field makes the input here irrelevant.</t>
  </si>
  <si>
    <t>Light yellow fields indicate input fields.</t>
  </si>
  <si>
    <t>Please add more lines if necessary</t>
  </si>
  <si>
    <t>rejected by competent authority</t>
  </si>
  <si>
    <t>working draft</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</si>
  <si>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</si>
  <si>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</si>
  <si>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</si>
  <si>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Actual version number of the monitoring plan</t>
  </si>
  <si>
    <t>Note: This number will also be displayed on the cover page of this file. It should be consistent with your entry in section 1.</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</si>
  <si>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</si>
  <si>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</si>
  <si>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</si>
  <si>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&lt;&lt;&lt; If you have chosen the t-km monitoring plan, click here to continue with section 4(f). &gt;&gt;&gt;</t>
  </si>
  <si>
    <t>Title of procedure</t>
  </si>
  <si>
    <t>Reference for procedure</t>
  </si>
  <si>
    <t>Brief description of procedure</t>
  </si>
  <si>
    <t>Post or department responsible for data maintenance</t>
  </si>
  <si>
    <t>Location where records are kept</t>
  </si>
  <si>
    <t>Name of system used (where applicable)</t>
  </si>
  <si>
    <t>&lt;&lt;&lt; If you have chosen "False", please continue directly to section 6. &gt;&gt;&gt;</t>
  </si>
  <si>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</si>
  <si>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</si>
  <si>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make grey?</t>
  </si>
  <si>
    <t>Entries here are only required / allowed if you have entered in section 5(b) that you intend to use simplified procedures to estimate fuel consumption.</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</si>
  <si>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</si>
  <si>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details about the procedure for managing the assignment of responsibilities and competences of personnel responsible for monitoring and reporting, in accordance with Article 58(3)(c) of the MRR.</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</si>
  <si>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</si>
  <si>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</si>
  <si>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</si>
  <si>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</si>
  <si>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Name of IT system</t>
    </r>
    <r>
      <rPr>
        <sz val="8"/>
        <rFont val="Arial"/>
        <family val="2"/>
      </rPr>
      <t xml:space="preserve"> used (where applicable).</t>
    </r>
  </si>
  <si>
    <r>
      <t xml:space="preserve">List of </t>
    </r>
    <r>
      <rPr>
        <u/>
        <sz val="8"/>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</si>
  <si>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</si>
  <si>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t>Monitoring Plan versions</t>
  </si>
  <si>
    <t>&lt;&lt;&lt; Click here to proceed to next section &gt;&gt;&gt;</t>
  </si>
  <si>
    <t>&lt;&lt;&lt; Click here to proceed to section 11 "Management" &gt;&gt;&gt;</t>
  </si>
  <si>
    <t xml:space="preserve">Identify the Competent Authority (CA) responsible for your case in that administering Member State (there may be more than one CA per Member State). </t>
  </si>
  <si>
    <t>Please specify whether you are a commercial or non-commercial air transport operator, whether you operate scheduled, non-scheduled flights or both and, whether the scope of your operations covers only the EEA or also non EEA countries.</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</si>
  <si>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</si>
  <si>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r>
      <t xml:space="preserve">Please provide details about the procedure to be used for defining the monitoring methodology for </t>
    </r>
    <r>
      <rPr>
        <b/>
        <u/>
        <sz val="10"/>
        <rFont val="Arial"/>
        <family val="2"/>
      </rPr>
      <t>additional aircraft types</t>
    </r>
    <r>
      <rPr>
        <b/>
        <sz val="10"/>
        <rFont val="Arial"/>
        <family val="2"/>
      </rPr>
      <t>.</t>
    </r>
  </si>
  <si>
    <r>
      <t>Name of system</t>
    </r>
    <r>
      <rPr>
        <sz val="8"/>
        <rFont val="Arial"/>
        <family val="2"/>
      </rPr>
      <t xml:space="preserve"> used (where applicable).</t>
    </r>
  </si>
  <si>
    <t>conform with Standard (EN, ISO,...)</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</si>
  <si>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</si>
  <si>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</si>
  <si>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</si>
  <si>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Ireland - Commission for Aviation Regulation</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</si>
  <si>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</si>
  <si>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</si>
  <si>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t>Bolivia, Plurinational State of</t>
  </si>
  <si>
    <t>Virgin Islands, British</t>
  </si>
  <si>
    <t>Macao SAR</t>
  </si>
  <si>
    <t>Korea, Democratic People's Republic of</t>
  </si>
  <si>
    <t>Congo, The Democratic Republic of the</t>
  </si>
  <si>
    <t>Faroe Islands</t>
  </si>
  <si>
    <t>Holy See (Vatican City State)</t>
  </si>
  <si>
    <t>Libya</t>
  </si>
  <si>
    <t>Korea, Republic of</t>
  </si>
  <si>
    <t>Palestinian Territory, Occupied</t>
  </si>
  <si>
    <t>Moldova, Republic of</t>
  </si>
  <si>
    <t>Macedonia, The Former Yugoslav Republic of</t>
  </si>
  <si>
    <t>Saint Barthélemy</t>
  </si>
  <si>
    <t>Tanzania, United Republic of</t>
  </si>
  <si>
    <t>United States</t>
  </si>
  <si>
    <t>Virgin Islands, U.S.</t>
  </si>
  <si>
    <t>Venezuela, Bolivarian Republic of</t>
  </si>
  <si>
    <t>Curaçao</t>
  </si>
  <si>
    <t>Saint Helena, Ascension and Tristan da Cunha</t>
  </si>
  <si>
    <t>Sint Maarten (Dutch Part)</t>
  </si>
  <si>
    <t>South Georgia and the South Sandwich Islands</t>
  </si>
  <si>
    <t>South Sudan</t>
  </si>
  <si>
    <t>Taiwan</t>
  </si>
  <si>
    <t>Kosovo, United Nations Interim Administration Mission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</si>
  <si>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</si>
  <si>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</si>
  <si>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</si>
  <si>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</si>
  <si>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</si>
  <si>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</si>
  <si>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</si>
  <si>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</si>
  <si>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</si>
  <si>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</si>
  <si>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</si>
  <si>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</si>
  <si>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</si>
  <si>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</si>
  <si>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</si>
  <si>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</si>
  <si>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</si>
  <si>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</si>
  <si>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</si>
  <si>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</si>
  <si>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</si>
  <si>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</si>
  <si>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</si>
  <si>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</si>
  <si>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t>Payload (Freight and Mail)</t>
  </si>
  <si>
    <t>Are you required to have Mass and Balance documentation for the relevant flights?</t>
  </si>
  <si>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</si>
  <si>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</si>
  <si>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</si>
  <si>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</si>
  <si>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</si>
  <si>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</si>
  <si>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</si>
  <si>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</si>
  <si>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</si>
  <si>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</si>
  <si>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</si>
  <si>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</si>
  <si>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</si>
  <si>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</si>
  <si>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</si>
  <si>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</si>
  <si>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Hong Kong SAR</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</si>
  <si>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</si>
  <si>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</si>
  <si>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</si>
  <si>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ausblenden</t>
  </si>
  <si>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</si>
  <si>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The Monitoring and Reporting Regulation (Commission Regulation (EU) No. 601/2012, hereinafter the "MRR"), defines further requirements for monitoring and reporting. The MRR can be downloaded from:</t>
  </si>
  <si>
    <t>Article 67(3) of the MRR requires:</t>
  </si>
  <si>
    <t>The annual emission reports and tonne-kilometre data reports shall at least contain the information listed in Annex X.</t>
  </si>
  <si>
    <t>Phase 3 Installation Annual emissions Report</t>
  </si>
  <si>
    <t>P3 Inst AER</t>
  </si>
  <si>
    <t>Phase 3 Aircraft operators Emissions report</t>
  </si>
  <si>
    <t>P3 Aircraft AER</t>
  </si>
  <si>
    <t>Phase 3 Aircraft operators tonne-kilometre report</t>
  </si>
  <si>
    <t>P3 Aircraft TKM</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</si>
  <si>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</si>
  <si>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</si>
  <si>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</si>
  <si>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http://ec.europa.eu/clima/policies/ets/monitoring/documentation_en.htm</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</si>
  <si>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</si>
  <si>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This emission report must be submitted to your Competent Authority ("CA") to the following address:</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</si>
  <si>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</si>
  <si>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Contact your Competent Authority if you need assistance to complete your Annual Emissions Report. Some Member States have produced guidance documents which you may find useful in addition to the Commission's guidance mentioned above.</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</si>
  <si>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</si>
  <si>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</si>
  <si>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</si>
  <si>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</si>
  <si>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Note: Formulae must be checked and corrected in particular whenever rows and/or columns are added by aircraft operators.</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</si>
  <si>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</si>
  <si>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ANNUAL EMISSIONS REPORT FOR AIRCRAFT OPERATORS</t>
  </si>
  <si>
    <t>n.a.</t>
  </si>
  <si>
    <t>&lt;&lt;&lt; Click here to proceed to section 4 "Information about the monitoring plan" &gt;&gt;&gt;</t>
  </si>
  <si>
    <t>Information about the verifier's accreditation:</t>
  </si>
  <si>
    <t>Contact person for the verifier:</t>
  </si>
  <si>
    <t>Company Name:</t>
  </si>
  <si>
    <t>Name and address of the verifier of your annual emission report</t>
  </si>
  <si>
    <t>You must provide an address for receipt of notices or other documents under or in connection with the EU Greenhouse Gas Emissions Trading Scheme. Please provide an electronic address and a postal address within the administering Member State.</t>
  </si>
  <si>
    <t>Who can we contact about your annual emission report?</t>
  </si>
  <si>
    <t>Telephone Number:</t>
  </si>
  <si>
    <t xml:space="preserve">(d) </t>
  </si>
  <si>
    <t xml:space="preserve">(c) </t>
  </si>
  <si>
    <t>This name should be the legal entity carrying out the aviation activities defined in Annex I of the EU ETS Directive.</t>
  </si>
  <si>
    <t>Identification of the Aircraft Operator</t>
  </si>
  <si>
    <t>Reporting year:</t>
  </si>
  <si>
    <t>Reporting Year</t>
  </si>
  <si>
    <t>GENERAL INFORMATION ABOUT THIS REPORT</t>
  </si>
  <si>
    <t>t CO2</t>
  </si>
  <si>
    <t>Approach for data gaps</t>
  </si>
  <si>
    <t>Confirmation of eligibility for simplified approach:</t>
  </si>
  <si>
    <t>Total emissions in the reporting year:</t>
  </si>
  <si>
    <t>Number is different from input in section 5(a)!</t>
  </si>
  <si>
    <t>Total:</t>
  </si>
  <si>
    <t>September to December</t>
  </si>
  <si>
    <t>May to August</t>
  </si>
  <si>
    <t>January to April</t>
  </si>
  <si>
    <t>Number of flights</t>
  </si>
  <si>
    <t>Four-month period</t>
  </si>
  <si>
    <t>The local time of departure of the flight determines in which four-month period that flight shall be taken into account.</t>
  </si>
  <si>
    <t>Use of simplified procedures</t>
  </si>
  <si>
    <t>Generic Aircraft types using this fuel (ICAO designators separated by semicolons)</t>
  </si>
  <si>
    <t>Name of fuel</t>
  </si>
  <si>
    <t>Fuel use per aircraft type:</t>
  </si>
  <si>
    <t>Total CO2 emissions in the reporting year:</t>
  </si>
  <si>
    <t>Jet kerosene (jet A1 or jet A)</t>
  </si>
  <si>
    <t>CO2 emissions 
[t CO2]</t>
  </si>
  <si>
    <t>NCV [GJ/t]</t>
  </si>
  <si>
    <t xml:space="preserve">(b) </t>
  </si>
  <si>
    <t>Total number of flights in the reporting year covered by the EU ETS:</t>
  </si>
  <si>
    <t>Total emissions</t>
  </si>
  <si>
    <t>Have there been any deviations from your approved monitoring plan during the reporting year?</t>
  </si>
  <si>
    <t>Information about the monitoring plan</t>
  </si>
  <si>
    <t>EMISSION DATA OVERVIEW</t>
  </si>
  <si>
    <t>&lt; Please add additional rows above this row, if needed &gt;</t>
  </si>
  <si>
    <t>&lt;add more fuels before this column&gt;</t>
  </si>
  <si>
    <t>Alternative fuel 1</t>
  </si>
  <si>
    <t>Jet kerosene (jet A1 or 
jet A)</t>
  </si>
  <si>
    <t>Member State of arrival</t>
  </si>
  <si>
    <t>State of departure</t>
  </si>
  <si>
    <t>TOTAL [t CO2]</t>
  </si>
  <si>
    <t>Emissions from each Fuel [t CO2]</t>
  </si>
  <si>
    <t>Please complete the following table with the appropriate data for the reporting year.</t>
  </si>
  <si>
    <t>State of arrival</t>
  </si>
  <si>
    <t>Member State of departure</t>
  </si>
  <si>
    <t>Sum of domestic flights:</t>
  </si>
  <si>
    <t>Member State of departure and arrival</t>
  </si>
  <si>
    <t>Aggregated CO2 emissions from all flights of which departure Member State is the same as arrival Member State (domestic flights):</t>
  </si>
  <si>
    <t>Difference to data given in this sheet:</t>
  </si>
  <si>
    <t>emissions from all flights arriving at a Member State from a third country (=sum of section (d))</t>
  </si>
  <si>
    <t>E</t>
  </si>
  <si>
    <t>D</t>
  </si>
  <si>
    <t>C</t>
  </si>
  <si>
    <t>of which departure MS is the same as arrival MS (domestic flights, =sum of section (b))</t>
  </si>
  <si>
    <t>B</t>
  </si>
  <si>
    <t>A</t>
  </si>
  <si>
    <t>Detailed emissions data</t>
  </si>
  <si>
    <t>EMISSION DATA PER COUNTRY AND FUEL</t>
  </si>
  <si>
    <t>Please continue by adding further rows as needed.</t>
  </si>
  <si>
    <t>End date</t>
  </si>
  <si>
    <t>Starting date</t>
  </si>
  <si>
    <t>Owner of the aircraft (if known)
 In the case of leased-in aircraft, the lessor</t>
  </si>
  <si>
    <t>Aircraft registration number</t>
  </si>
  <si>
    <t>Aircraft subtype (as specified in the monitoring plan, if applicable)</t>
  </si>
  <si>
    <t>Aircraft type (ICAO aircraft type designator)</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</si>
  <si>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</si>
  <si>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Provide details for each aircraft used during the year covered by this report for which you are the aircraft operator, and which has been used for activities covered by Annex I of the EU ETS Directive.</t>
  </si>
  <si>
    <t>Aircraft data</t>
  </si>
  <si>
    <t>Compare data entered in section 5:</t>
  </si>
  <si>
    <t>Reporting year totals:</t>
  </si>
  <si>
    <t>Total number of flights</t>
  </si>
  <si>
    <t>Totals:</t>
  </si>
  <si>
    <t>end of list</t>
  </si>
  <si>
    <t>Total number of flights per aerodrome pair</t>
  </si>
  <si>
    <t>Please indicate if the data in this annex is considered confidential:</t>
  </si>
  <si>
    <t>Additional emissions data</t>
  </si>
  <si>
    <t>ReportingYears</t>
  </si>
  <si>
    <t>This is the year in which the reported aviation activities took place, i.e. 2013 for the report which you submit by 31 March 2014.</t>
  </si>
  <si>
    <t>If a unique ICAO designator is not available, enter the identification for ATC purposes (tail numbers) of all the aircraft you operate as used in box 7 of the flight plan.  (Please separate each registration with a semicolon.) Otherwise enter "n.a." and proceed.</t>
  </si>
  <si>
    <t>In some Member States there is more than one Competent Authority dealing with the EU ETS for aircraft operators. Please enter the name of the appropriate authority, if applicable. Otherwise choose "n.a.".</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</si>
  <si>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</si>
  <si>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If a unique ICAO designator is not available, enter the identification for ATC purposes (tail numbers) of all the aircraft you operate as used in box 7 of the flight plan.  Please separate each registration with a semicolon (";"). Otherwise enter "n.a." and proceed.</t>
  </si>
  <si>
    <t>It will help the competent authority to have someone who they can contact directly with any questions about your report. The person you name should have the authority to act on your behalf. This may be an agent acting on behalf of the aircraft operator.</t>
  </si>
  <si>
    <t>It will help the competent authority to have someone who they can contact directly with any questions about verification of your report. The person you name should be familiar with this report.</t>
  </si>
  <si>
    <t>Member State where accreditation has been granted:</t>
  </si>
  <si>
    <t>Registration number issued by the accreditation body:</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</si>
  <si>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</si>
  <si>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</si>
  <si>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The availability of such registration information may depend on the accrediting Member State's practice of accreditation of verifiers.</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</si>
  <si>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</si>
  <si>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Version number of the latest approved monitoring plan:</t>
  </si>
  <si>
    <t>TrueFalse</t>
  </si>
  <si>
    <t>make grey</t>
  </si>
  <si>
    <t>Properties of the fuels used:</t>
  </si>
  <si>
    <t>Fuel consumption and Emissions</t>
  </si>
  <si>
    <t>preliminary EF 
[t CO2 / t fuel]</t>
  </si>
  <si>
    <t>Fuel No.</t>
  </si>
  <si>
    <t>biomass content (sustainable) [%]</t>
  </si>
  <si>
    <t>biomass content (non-sustainable) [%]</t>
  </si>
  <si>
    <t>Please provide here the calculation factors needed for describing each fuel's properties for calculating the emissions. Input is required only if you are using other fuels than the standard fuels already defined. Please note:</t>
  </si>
  <si>
    <t>Net calorific value. Proxy data is to be reported for completeness purposes. In this template it is not used for emission calculation.</t>
  </si>
  <si>
    <t xml:space="preserve">preliminary EF </t>
  </si>
  <si>
    <t>biomass content (sustainable)</t>
  </si>
  <si>
    <t xml:space="preserve">biomass content (non-sustainable) </t>
  </si>
  <si>
    <t>Note: If you use a biofuel or mixed fuel, for which the sustainability criteria are demonstrated only for a part of the annual used quantity, you have to define two different fuels here, one with sustainable biomass and one with non-sustainable biomass.</t>
  </si>
  <si>
    <t>If required, you may add further fuels by inserting rows above this one. This is best done by inserting a copied row.</t>
  </si>
  <si>
    <t>(final) EF 
[t CO2 / t fuel]</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</si>
  <si>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</si>
  <si>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</si>
  <si>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</si>
  <si>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</si>
  <si>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CO2 from sustainable biomass</t>
  </si>
  <si>
    <t>CO2 from non-sustainable biomass</t>
  </si>
  <si>
    <t xml:space="preserve">This figure shows as a memo-item the emissions from sustainable biomass. </t>
  </si>
  <si>
    <t>This figure shows as a memo-item the emissions from non-sustainable biomass. Note that these emissions are part of the "fossil" emissions and do not need to be added once more.</t>
  </si>
  <si>
    <t>Memo Item: Sustainable biomass:</t>
  </si>
  <si>
    <t>Memo Item: Non-sustainable biomass:</t>
  </si>
  <si>
    <t>fuel consumption [tonnes]</t>
  </si>
  <si>
    <t>If required, you may add further fuels by inserting rows above this one. This is best done by inserting a copied row. However, formulae will need corrections!</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</si>
  <si>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</si>
  <si>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Have you been using the simplified approach allowed for small emitters pursuant to Article 54(2) of the MRR?</t>
  </si>
  <si>
    <t>Memo-Item: Total (sustainable) biomass emissions</t>
  </si>
  <si>
    <t>Memo-Item: Total non-sustainable biomass emissions</t>
  </si>
  <si>
    <t>Total emissions of the aircraft operator:</t>
  </si>
  <si>
    <t>&lt;243?</t>
  </si>
  <si>
    <t>eligible</t>
  </si>
  <si>
    <t>not eligible</t>
  </si>
  <si>
    <t>EUconst_Eligible</t>
  </si>
  <si>
    <t>EUconst_NotEligible</t>
  </si>
  <si>
    <t>&lt;25000?</t>
  </si>
  <si>
    <t>Note: If you are using the simplified approach for small emitters, but have exceeded the applicable threshold (which is indicated here by the message "not eligible"), the following consequences apply in accordance with Article 54(4) of the MRR:</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</si>
  <si>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</si>
  <si>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The aircraft operator shall notify the competent authority thereof without undue delay and submit a significant modification of the monitoring plan within the meaning of point (vi) of Article 15(4)(a) to the competent authority for approval.</t>
  </si>
  <si>
    <t>Euconst_ErrMsgNumerOfFlights</t>
  </si>
  <si>
    <t>The table should be filled as follows:</t>
  </si>
  <si>
    <t>Reference</t>
  </si>
  <si>
    <t>Type</t>
  </si>
  <si>
    <t>Please describe here the type of data gap, such as "density measurement not available", "fuel uplift not available", "flights missing activity list", etc.</t>
  </si>
  <si>
    <t>Replacement method</t>
  </si>
  <si>
    <t>Emissions</t>
  </si>
  <si>
    <t>Please give here the amount of emissions which are affected by the data gap. This figure must be INCLUDED in section 5.</t>
  </si>
  <si>
    <t>&lt;&lt;&lt; Click here to proceed to section 8 "Detailed emission data" &gt;&gt;&gt;</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</si>
  <si>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</si>
  <si>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</si>
  <si>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&lt;&lt;&lt; Click here to proceed to section 9 "Aircraft data" &gt;&gt;&gt;</t>
  </si>
  <si>
    <t>&lt;&lt;&lt; Click here to proceed to section 10 "Member State specific Content" &gt;&gt;&gt;</t>
  </si>
  <si>
    <t>&lt;&lt;&lt; Click here to proceed to section 11 "Emissions per aerodrome pair" &gt;&gt;&gt;</t>
  </si>
  <si>
    <t>Aerodrome Pair (use 4-letter ICAO designator)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</si>
  <si>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</si>
  <si>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</si>
  <si>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Reporting year</t>
  </si>
  <si>
    <t>Information about this report:</t>
  </si>
  <si>
    <t xml:space="preserve"> t CO2</t>
  </si>
  <si>
    <t xml:space="preserve">First draft </t>
  </si>
  <si>
    <t>Aerodrome of departure</t>
  </si>
  <si>
    <t>Aerodrome of arrival</t>
  </si>
  <si>
    <t>Second draft</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</si>
  <si>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</si>
  <si>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</si>
  <si>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Green fields show automatically calculated results. Red text indicates error messages (missing data etc.).</t>
  </si>
  <si>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</si>
  <si>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Annex: Emissions per aerodrome pair</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</si>
  <si>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</si>
  <si>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This is the amount of "fossil" emissions (including emissions from biomass for which no evidence for compliance with the sustainability criteria has been provided). It is identical to the emissions for which allowances are to be surrendered.</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</si>
  <si>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</si>
  <si>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</si>
  <si>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Here the data gap should be specified, either by referencing the aircraft, aerodrome, flight numbers etc. for which the data gap occurred, and/or the start and end date of the period where the gap occurred.</t>
  </si>
  <si>
    <t>please indicate the method of determining surrogate data, by referencing the procedure in your monitoring plan, or by "small emitter tool" etc.</t>
  </si>
  <si>
    <t>Aggregated CO2 emissions from all flights arriving at each Member State from a third country:</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</si>
  <si>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</si>
  <si>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</si>
  <si>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</si>
  <si>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</si>
  <si>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</si>
  <si>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</si>
  <si>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List of EN</t>
    </r>
    <r>
      <rPr>
        <sz val="8"/>
        <rFont val="Arial"/>
        <family val="2"/>
      </rPr>
      <t xml:space="preserve"> or other </t>
    </r>
    <r>
      <rPr>
        <u/>
        <sz val="8"/>
        <rFont val="Arial"/>
        <family val="2"/>
      </rPr>
      <t>standards</t>
    </r>
    <r>
      <rPr>
        <sz val="8"/>
        <rFont val="Arial"/>
        <family val="2"/>
      </rPr>
      <t xml:space="preserve"> applied (where relevant)</t>
    </r>
  </si>
  <si>
    <r>
      <t>Does your organisation have a documented environmental</t>
    </r>
    <r>
      <rPr>
        <b/>
        <sz val="10"/>
        <color indexed="10"/>
        <rFont val="Arial"/>
        <family val="2"/>
      </rPr>
      <t xml:space="preserve"> </t>
    </r>
    <r>
      <rPr>
        <b/>
        <sz val="10"/>
        <rFont val="Arial"/>
        <family val="2"/>
      </rPr>
      <t>management system?  Please choose the most relevant response.</t>
    </r>
  </si>
  <si>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</si>
  <si>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</si>
  <si>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t>If the aircraft has not belonged to your fleet for the whole reporting year:</t>
  </si>
  <si>
    <t>Default IPCC value
(tonnes CO2 /tonne fuel)</t>
  </si>
  <si>
    <t>If you have answered "True", please describe all relevant changes in the operations and all deviations from your approved monitoring plan, providing information about each deviation and the consequence for the calculation of annual emissions.</t>
  </si>
  <si>
    <t>final draft to TWG</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</si>
  <si>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</si>
  <si>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</si>
  <si>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Reason</t>
  </si>
  <si>
    <t>Please describe here the reason why the data gap occurred.</t>
  </si>
  <si>
    <t>Italy - ENAC - Ente Nazionale per l'Aviazione Civile</t>
  </si>
  <si>
    <t>Aggregated CO2 emissions from all flights arriving at each MS from third countries:</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</si>
  <si>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</si>
  <si>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</si>
  <si>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</si>
  <si>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final draft to CCC (Wording on Croatia corrected)</t>
  </si>
  <si>
    <t>This Annual Emissions Report was submitted by:</t>
  </si>
  <si>
    <t>endorsed in CCC 18 April 2013; sent to translation</t>
  </si>
  <si>
    <t>http://eur-lex.europa.eu/legal-content/EN/TXT/HTML/?uri=CELEX:02003L0087-20151029&amp;qid=1447163831856&amp;from=EN</t>
  </si>
  <si>
    <t>http://eur-lex.europa.eu/legal-content/EN/TXT/PDF/?uri=CELEX:02012R0601-20140730&amp;qid=1447163892338&amp;from=EN</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</si>
  <si>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</si>
  <si>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</si>
  <si>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Please enter here the total emissions related to the full scope.</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</si>
  <si>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</si>
  <si>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 xml:space="preserve">Please note that all figures should only include emissions to be reported under the EU ETS, i.e. relate to the reduced scope. </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</si>
  <si>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</si>
  <si>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Accordingly, all references to Member States in this template should be interpreted as including all 31 EEA States. The EEA comprises the 28 EU Member States, Iceland, Liechtenstein and Norway.</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</si>
  <si>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</si>
  <si>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</si>
  <si>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 xml:space="preserve">Please enter here the total fuel consumption of each fuel in tonnes in the reporting year. Please note that this figure should only include fuel consumption to be reported under the EU ETS, i.e. relate to the reduced scope. </t>
  </si>
  <si>
    <t>emissions from all flights departing from a Member State to another Member State (=sum of section (c))</t>
  </si>
  <si>
    <t>Aggregated CO2 emissions from all flights departing from each Member State to another Member State:</t>
  </si>
  <si>
    <r>
      <t>Total emissions</t>
    </r>
    <r>
      <rPr>
        <b/>
        <sz val="8"/>
        <rFont val="Arial"/>
        <family val="2"/>
      </rPr>
      <t xml:space="preserve">
[t CO2]</t>
    </r>
  </si>
  <si>
    <t>proposed for endorsement by CCC</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</si>
  <si>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</si>
  <si>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</si>
  <si>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</si>
  <si>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Total emissions entered in section 5(c):</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</si>
  <si>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</si>
  <si>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re-endorsed by CCC</t>
  </si>
  <si>
    <t>This is the final version of the annual emissions report template for aircraft operators, as re-endorsed by the Climate Change Committee by written procedure in December 2015.</t>
  </si>
  <si>
    <t>of which all other intra EEA flights</t>
  </si>
  <si>
    <t>Aircraft operators Emissions report EU ETS &amp; CORSIA</t>
  </si>
  <si>
    <t>AER EU ETS &amp; CORSIA</t>
  </si>
  <si>
    <t>Used for combined reporting under the EU ETS and ICAO CORSIA</t>
  </si>
  <si>
    <t>Version number of this emission report</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</si>
  <si>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</si>
  <si>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</si>
  <si>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</si>
  <si>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</si>
  <si>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Sections added to the EU ETS template related to information required for CORSIA are identified by a light blue frame.</t>
  </si>
  <si>
    <t>Reporting Year and Scope</t>
  </si>
  <si>
    <t>CONTR_CORSIAapplied</t>
  </si>
  <si>
    <t>CONTR_onlyCORSIA</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</si>
  <si>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</si>
  <si>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</si>
  <si>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Please confirm if you have an obligation under the EU ETS:</t>
  </si>
  <si>
    <t>Please confirm if you want to use this emission report for CORSIA:</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</si>
  <si>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</si>
  <si>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</si>
  <si>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</si>
  <si>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(l)</t>
  </si>
  <si>
    <t>Version number of this emission report:</t>
  </si>
  <si>
    <t>This should be a natural number (starting from 1) helping the verifier and competent authority to identify the version of the report verified.</t>
  </si>
  <si>
    <t>used for EU ETS</t>
  </si>
  <si>
    <t>Fuel used</t>
  </si>
  <si>
    <t>Jet-A</t>
  </si>
  <si>
    <t>Jet-A1</t>
  </si>
  <si>
    <t>Jet-B</t>
  </si>
  <si>
    <t>AvGas</t>
  </si>
  <si>
    <t>Total number of international flights during reporting period:</t>
  </si>
  <si>
    <t xml:space="preserve">   Total number of international flights subject to offsetting requirements:</t>
  </si>
  <si>
    <t>Total emissions reductions claimed from the use of CORSIA eligible fuels (in tonnes):</t>
  </si>
  <si>
    <t>Fuel type</t>
  </si>
  <si>
    <t>Emission reductions claimed</t>
  </si>
  <si>
    <t>Feedstock</t>
  </si>
  <si>
    <t>Conversion process</t>
  </si>
  <si>
    <t>Departure</t>
  </si>
  <si>
    <t>Arrival</t>
  </si>
  <si>
    <t>Total No. of flights</t>
  </si>
  <si>
    <t>Total amount of fuel used (in tonnes)</t>
  </si>
  <si>
    <t>Fuel conversion factors</t>
  </si>
  <si>
    <t>Subject to offsetting requirements?</t>
  </si>
  <si>
    <t>ICAO airport code</t>
  </si>
  <si>
    <t>State</t>
  </si>
  <si>
    <t>Legal representative of the aircraft operator</t>
  </si>
  <si>
    <t>Please provide contact information of a representative who is legally responsible for the aircraft operator, for the purpose of compliance with the EU ETS, or CORSIA rules, as applicable.</t>
  </si>
  <si>
    <t>(I)</t>
  </si>
  <si>
    <t>(II)</t>
  </si>
  <si>
    <t>(III)</t>
  </si>
  <si>
    <t xml:space="preserve">-  </t>
  </si>
  <si>
    <t>Legal basis</t>
  </si>
  <si>
    <t>That delegated act can be downloaded from:</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</si>
  <si>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</si>
  <si>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</si>
  <si>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</si>
  <si>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</si>
  <si>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</si>
  <si>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</si>
  <si>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</si>
  <si>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The SARPs, the ETM and all Implementation Elements are available under the following address:</t>
  </si>
  <si>
    <t>https://www.icao.int/environmental-protection/CORSIA/Pages/default.aspx</t>
  </si>
  <si>
    <t>Scope and relevance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</si>
  <si>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</si>
  <si>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Non-commercial air transport operators which emit less than 1 000 t CO2 per year under the "full scope" of the EU ETS.</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</si>
  <si>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</si>
  <si>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</si>
  <si>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</si>
  <si>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Note that under the EU ETS some simplified monitoring, reporting and verification requirements apply for small emitters. This template guides you whether you are allowed to use the simplified approaches (see section (6) of this template).</t>
  </si>
  <si>
    <t>According to the delegated act pursuant to Article 28c of the EU ETS Directive, this template is also to be used for CORSIA reporting.</t>
  </si>
  <si>
    <t>(IV)</t>
  </si>
  <si>
    <t>Guidance on this template</t>
  </si>
  <si>
    <t xml:space="preserve">https://ec.europa.eu/clima/policies/ets/monitoring_en#tab-0-1 </t>
  </si>
  <si>
    <t>EMISSION DATA PER COUNTRY AND FUEL – EU ETS</t>
  </si>
  <si>
    <t>Additional emissions data – EU ETS</t>
  </si>
  <si>
    <t>a)</t>
  </si>
  <si>
    <t>Summary of reported international flights and emissions</t>
  </si>
  <si>
    <t>t</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</si>
  <si>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</si>
  <si>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</si>
  <si>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</si>
  <si>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Total emission reductions from the use of CORSIA eligible fuel(s) claimed:</t>
  </si>
  <si>
    <t>Unit</t>
  </si>
  <si>
    <t>CORSIA_FuelsList</t>
  </si>
  <si>
    <t>EU_EF_forCORSIAFuelList</t>
  </si>
  <si>
    <t>EF_SystemSelection</t>
  </si>
  <si>
    <t>EU ETS</t>
  </si>
  <si>
    <t>CORSIA</t>
  </si>
  <si>
    <t>Explanation for the data below: Please complete the list underneath. All aerodrome pairs that were operated during the reporting year have to be reported.</t>
  </si>
  <si>
    <r>
      <t>Total CO</t>
    </r>
    <r>
      <rPr>
        <vertAlign val="subscript"/>
        <sz val="10"/>
        <rFont val="Arial"/>
        <family val="2"/>
      </rPr>
      <t>2</t>
    </r>
    <r>
      <rPr>
        <sz val="10"/>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</si>
  <si>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</si>
  <si>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CO</t>
    </r>
    <r>
      <rPr>
        <vertAlign val="subscript"/>
        <sz val="10"/>
        <rFont val="Arial"/>
        <family val="2"/>
      </rPr>
      <t>2</t>
    </r>
    <r>
      <rPr>
        <sz val="10"/>
        <rFont val="Arial"/>
        <family val="2"/>
      </rPr>
      <t xml:space="preserve"> emissions (in tonnes)</t>
    </r>
  </si>
  <si>
    <t>CNTR_EFSystemselected</t>
  </si>
  <si>
    <t>CNTR_EFListSelected</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</si>
  <si>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</si>
  <si>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CORSIA emissions data</t>
  </si>
  <si>
    <t>Annex: Emissions per aerodrome pair – EU ETS</t>
  </si>
  <si>
    <t>This emission report is used for CORSIA:</t>
  </si>
  <si>
    <t>Note: If unclear in the table above, whether data gaps apply to EU ETS, CORSIA, or both types of data, please add relevant information in the table, e.g. by specifying it in the "type" column.</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</si>
  <si>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</si>
  <si>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</si>
  <si>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</si>
  <si>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 xml:space="preserve">For the reporting years 2021 until 2035  (in accordance with Annex 16, Volume IV, Part II, Chapter 2, 2.2.1.3) </t>
  </si>
  <si>
    <t>b)</t>
  </si>
  <si>
    <t>Summary of fuel quantities (in tonnes):</t>
  </si>
  <si>
    <t>CORSIA eligible fuels claimed (only applicable from reporting year 2021 onwards)</t>
  </si>
  <si>
    <t>b1)</t>
  </si>
  <si>
    <t>c)</t>
  </si>
  <si>
    <t>Table of all aerodrome pairs</t>
  </si>
  <si>
    <t>other</t>
  </si>
  <si>
    <t>used for CORSIA (if applicable)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</si>
  <si>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</si>
  <si>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</si>
  <si>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Total mass of the neat CORSIA eligible fuel (in tonnes)</t>
  </si>
  <si>
    <t>CNTR_ReportingYear</t>
  </si>
  <si>
    <t>P3 Aircraft AER_COM_en_201112.xls</t>
  </si>
  <si>
    <t>P3 Aircraft AER_COM_en_250113.xls</t>
  </si>
  <si>
    <t>P3 Aircraft AER_COM_en_090313.xls</t>
  </si>
  <si>
    <t>P3 Aircraft AER_COM_en_220313.xls</t>
  </si>
  <si>
    <t>P3 Aircraft AER_COM_en_260413.xls</t>
  </si>
  <si>
    <t>P3 Aircraft AER_COM_en_241115.xls</t>
  </si>
  <si>
    <t>P3 Aircraft AER_COM_en_161215.xls</t>
  </si>
  <si>
    <t>Hide row for reduced scope</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</si>
  <si>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</si>
  <si>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 xml:space="preserve">(b1) </t>
  </si>
  <si>
    <t>Further information on alternative fuels:</t>
  </si>
  <si>
    <t>CORSIA Website:</t>
  </si>
  <si>
    <t>First Draft with CORSIA elements to TWG for discussion</t>
  </si>
  <si>
    <t>Life Cycle Emissions</t>
  </si>
  <si>
    <t>Life cycle emissions</t>
  </si>
  <si>
    <t>2nd Draft for Discussion within the TWG on MRVA</t>
  </si>
  <si>
    <t>Total emissions of the aircraft operator from flights reportable under the EU ETS:</t>
  </si>
  <si>
    <t xml:space="preserve">The SARPs are supplemented by the "Environmental Technical Manual, Volume IV — Carbon Offsetting and Reduction Scheme for International Aviation (CORSIA)" (Doc 9501), referred to as the "ETM", and further "ICAO CORSIA Implementation Elements". </t>
  </si>
  <si>
    <t>2nd Draft with CORSIA elements to TWG for discussion</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</si>
  <si>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</si>
  <si>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Where small emitters make use of this simplification, this section can be left empty.</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</si>
  <si>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</si>
  <si>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Commercial air transport operators, operating either fewer than 243 flights per period for three consecutive four-month periods, or operating flights with total annual emissions lower than 10 000 tonnes per year under the "full scope".</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</si>
  <si>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</si>
  <si>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</si>
  <si>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</si>
  <si>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</si>
  <si>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Some aircraft operators have an obligation under CORSIA only, i.e. no obligation under the EU ETS. If you are filling this emissions report for CORSIA purposes only, please confirm below that this is the case.</t>
  </si>
  <si>
    <t>Are you required to comply with CORSIA in another state?</t>
  </si>
  <si>
    <t>Please confirm to which other state you will report under CORSIA:</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</si>
  <si>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</si>
  <si>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above.Keep empty, if not applicable.</t>
  </si>
  <si>
    <t>Malta - Transport Malta - Civil Aviation Directorate</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</si>
  <si>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</si>
  <si>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</si>
  <si>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</si>
  <si>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</si>
  <si>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https://www.icao.int/environmental-protection/CORSIA/Pages/state-pairs.aspx</t>
  </si>
  <si>
    <t>(12) CORSIA REPORTING</t>
  </si>
  <si>
    <t>You can select here either to use the default emission factors required by EU ETS legislation, or the default values provided by the SARPs for CORSIA:</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</si>
  <si>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</si>
  <si>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</si>
  <si>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Please provide important information related to the biomass content of alternative fuels used here. Life cycle emissions should be calculated according to the methods provided by the Renewable Energy Directive (RED).</t>
  </si>
  <si>
    <t>Please give here the amount of emissions which are affected by the data gap. This figure must be INCLUDED in section 5 and/or section 12 depending on the type.</t>
  </si>
  <si>
    <t>Percentage of EU ETS flights for which data gaps occurred (rounded to nearest 0.1%)</t>
  </si>
  <si>
    <t>Percentage of international (CORSIA) flights for which data gaps occurred (rounded to nearest 0.1%)</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</si>
  <si>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</si>
  <si>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</si>
  <si>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</si>
  <si>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</si>
  <si>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The EU ETS Directive can be retrieved from:</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</si>
  <si>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</si>
  <si>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</si>
  <si>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Note that here only biofuels used for EU ETS purposes are to be listed. "CORSIA eligible fuels", if applicable, are to be reported in section (12)(b1) of this template.</t>
  </si>
  <si>
    <t>Please specify which fuel consumption estimation tool you have used:</t>
  </si>
  <si>
    <t>can be deleted</t>
  </si>
  <si>
    <t>Kazakhstan - Civil Aviation Committee</t>
  </si>
  <si>
    <t>If you don't find the appropriate name of the issueing authority in the drop-down list, you can enter ist name like in a normal text field.</t>
  </si>
  <si>
    <t>ESF (Eurocontrol EU ETS Support Facility) populated by the SET</t>
  </si>
  <si>
    <t>Small Emitters Tool (SET) - Eurocontrol's fuel consumption estimation tool</t>
  </si>
  <si>
    <t>Other</t>
  </si>
  <si>
    <t>CommissionApprovedTools</t>
  </si>
  <si>
    <t>If you have chosen "Other" under point (e) above, which one?</t>
  </si>
  <si>
    <t>MSLanguages</t>
  </si>
  <si>
    <t>&lt;Please select&gt;</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</si>
  <si>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</si>
  <si>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TEXT (English Original) - don't change!</t>
  </si>
  <si>
    <t>Does your organisation have a documented environmental management system?  Please choose the most relevant response.</t>
  </si>
  <si>
    <t xml:space="preserve">This is the amount of allowances to be surrendered by the aircraft operator, as calculated in section 5(c). This figure should only include emissions to be reported under the EU ETS, i.e. relate to the reduced scope. </t>
  </si>
  <si>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</si>
  <si>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</si>
  <si>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Small emitters are aircraft operators which operate fewer than 243 flights per period for three consecutive four-month periods and aircraft operators with total annual emissions lower than 25,000 t/ CO2 per year, related to the EU ETS full scope.</t>
  </si>
  <si>
    <t>Please report the total number of full scope flights covered by the EU ETS in each four-month period during the reporting year for which you are the aircraft operator:</t>
  </si>
  <si>
    <t>The following table is used for control purposes only. Please make sure that the totals are consistent with the result of section 5(c). The following sections (b) and (c) should be filled without any double counting of emissions.</t>
  </si>
  <si>
    <t>Total aggregated CO2 emissions from all flights relating to the reduced scope of the EU ETS Directive (= B + C)</t>
  </si>
  <si>
    <t>Please provide the data (totals during the reporting period, related to the reduced scope) in the table below per aerodrome pair.</t>
  </si>
  <si>
    <t>Total emissions
[t CO2]</t>
  </si>
  <si>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</si>
  <si>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</si>
  <si>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</si>
  <si>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</si>
  <si>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</si>
  <si>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</si>
  <si>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</si>
  <si>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</si>
  <si>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</si>
  <si>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</si>
  <si>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r>
      <t>tonnes CO</t>
    </r>
    <r>
      <rPr>
        <b/>
        <vertAlign val="subscript"/>
        <sz val="8"/>
        <color theme="0" tint="-0.34998626667073579"/>
        <rFont val="Arial"/>
        <family val="2"/>
      </rPr>
      <t>2</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</si>
  <si>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</si>
  <si>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</si>
  <si>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r>
      <t>CALCULATION OF CO</t>
    </r>
    <r>
      <rPr>
        <b/>
        <vertAlign val="subscript"/>
        <sz val="14"/>
        <color theme="0" tint="-0.34998626667073579"/>
        <rFont val="Arial"/>
        <family val="2"/>
      </rPr>
      <t>2</t>
    </r>
    <r>
      <rPr>
        <b/>
        <sz val="14"/>
        <color theme="0" tint="-0.34998626667073579"/>
        <rFont val="Arial"/>
        <family val="2"/>
      </rPr>
      <t xml:space="preserve"> EMISSIONS </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</si>
  <si>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</si>
  <si>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</si>
  <si>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</si>
  <si>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r>
      <t>Name of system</t>
    </r>
    <r>
      <rPr>
        <sz val="8"/>
        <color theme="0" tint="-0.34998626667073579"/>
        <rFont val="Arial"/>
        <family val="2"/>
      </rPr>
      <t xml:space="preserve"> used (where applicable).</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</si>
  <si>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</si>
  <si>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</si>
  <si>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</si>
  <si>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</si>
  <si>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color theme="0" tint="-0.34998626667073579"/>
        <rFont val="Arial"/>
        <family val="2"/>
      </rPr>
      <t>2</t>
    </r>
    <r>
      <rPr>
        <b/>
        <sz val="8"/>
        <color theme="0" tint="-0.34998626667073579"/>
        <rFont val="Arial"/>
        <family val="2"/>
      </rPr>
      <t xml:space="preserve"> emissions </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</si>
  <si>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</si>
  <si>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</si>
  <si>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</si>
  <si>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r>
      <t>Default IPCC value (tCO</t>
    </r>
    <r>
      <rPr>
        <b/>
        <vertAlign val="subscript"/>
        <sz val="8"/>
        <color theme="0" tint="-0.34998626667073579"/>
        <rFont val="Arial"/>
        <family val="2"/>
      </rPr>
      <t xml:space="preserve">2 </t>
    </r>
    <r>
      <rPr>
        <b/>
        <sz val="8"/>
        <color theme="0" tint="-0.34998626667073579"/>
        <rFont val="Arial"/>
        <family val="2"/>
      </rPr>
      <t>/ t)</t>
    </r>
  </si>
  <si>
    <r>
      <t>Diagram reference</t>
    </r>
    <r>
      <rPr>
        <sz val="8"/>
        <color theme="0" tint="-0.34998626667073579"/>
        <rFont val="Arial"/>
        <family val="2"/>
      </rPr>
      <t xml:space="preserve"> (where applicable)</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</si>
  <si>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</si>
  <si>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color theme="0" tint="-0.34998626667073579"/>
        <rFont val="Arial"/>
        <family val="2"/>
      </rPr>
      <t xml:space="preserve"> used (where applicable).</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</si>
  <si>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</si>
  <si>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color theme="0" tint="-0.34998626667073579"/>
        <rFont val="Arial"/>
        <family val="2"/>
      </rPr>
      <t>primary data sources</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</si>
  <si>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</si>
  <si>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</si>
  <si>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</si>
  <si>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</si>
  <si>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</si>
  <si>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</si>
  <si>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North Macedonia</t>
  </si>
  <si>
    <t>end</t>
  </si>
  <si>
    <t>If required, you may add further rows above the "end" markers by inserting rows above this one. This is best done by inserting a copied row.</t>
  </si>
  <si>
    <t>https://eur-lex.europa.eu/eli/reg_del/2019/1603/oj</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</si>
  <si>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</si>
  <si>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 xml:space="preserve">(f) </t>
  </si>
  <si>
    <t>Czechia</t>
  </si>
  <si>
    <t>Czechia - Civil Aviation Authority</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</si>
  <si>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</si>
  <si>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</si>
  <si>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</si>
  <si>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</si>
  <si>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</si>
  <si>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an aeroplane operator with annual CO2 emissions from international flights, as defined in Annex 16, Volume IV, Part II, Chapter 1, 1.1.2 and Chapter 2, 2.1 of less than 500 000 tonnes, shall use either a Fuel Use Monitoring Method or an emission estimation tool.</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</si>
  <si>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</si>
  <si>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</si>
  <si>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r>
      <t>CO</t>
    </r>
    <r>
      <rPr>
        <vertAlign val="subscript"/>
        <sz val="10"/>
        <rFont val="Arial"/>
        <family val="2"/>
      </rPr>
      <t>2</t>
    </r>
    <r>
      <rPr>
        <sz val="10"/>
        <rFont val="Arial"/>
        <family val="2"/>
      </rPr>
      <t xml:space="preserve"> emissions estimated with a tool?</t>
    </r>
  </si>
  <si>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</si>
  <si>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NEW 2019</t>
  </si>
  <si>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</si>
  <si>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</si>
  <si>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</si>
  <si>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r>
      <t>CO</t>
    </r>
    <r>
      <rPr>
        <vertAlign val="subscript"/>
        <sz val="10"/>
        <color theme="0" tint="-0.34998626667073579"/>
        <rFont val="Arial"/>
        <family val="2"/>
      </rPr>
      <t>2</t>
    </r>
    <r>
      <rPr>
        <sz val="10"/>
        <color theme="0" tint="-0.34998626667073579"/>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</si>
  <si>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(in tonnes)</t>
    </r>
  </si>
  <si>
    <r>
      <t xml:space="preserve">Detailed emissions data </t>
    </r>
    <r>
      <rPr>
        <sz val="10"/>
        <rFont val="Calibri"/>
        <family val="2"/>
      </rPr>
      <t>–</t>
    </r>
    <r>
      <rPr>
        <sz val="10"/>
        <rFont val="Arial"/>
        <family val="2"/>
      </rPr>
      <t xml:space="preserve"> EU ETS</t>
    </r>
  </si>
  <si>
    <t>3rd (Final draft) for endorsement by CCC</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</si>
  <si>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</si>
  <si>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</si>
  <si>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Please continue by adding further rows as needed (above the "end" markers). This must be done by copying an empty row and inserting it thereafter. A simple "insert row" command will NOT be sufficent.</t>
  </si>
  <si>
    <t>Contact person for the accredited verifier:</t>
  </si>
  <si>
    <t>Final Draft for endorsement by the CCC</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</si>
  <si>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</si>
  <si>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</si>
  <si>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</si>
  <si>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</si>
  <si>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</si>
  <si>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</si>
  <si>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</si>
  <si>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</si>
  <si>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</si>
  <si>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</si>
  <si>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</si>
  <si>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</si>
  <si>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</si>
  <si>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This is the final version of the annual emission report template endorsed by the Climate Change Committee by written procedure ending in January 2020.</t>
  </si>
  <si>
    <t>Final endorsed Version including CORSIA</t>
  </si>
  <si>
    <t>Hide row</t>
  </si>
  <si>
    <t>Aircraft operators Emissions report EU ETS &amp; CORSIA &amp; Swiss linking</t>
  </si>
  <si>
    <t>AER EU &amp; CH ETS &amp; CORSIA</t>
  </si>
  <si>
    <t>1st draft: Update including Swiss linking</t>
  </si>
  <si>
    <t>Used for combined reporting under the EU ETS, the Swiss ETS and ICAO CORSIA</t>
  </si>
  <si>
    <t>Total emissions of the aircraft operator from flights reportable under the CH ETS (Swiss ETS):</t>
  </si>
  <si>
    <t>Sections added to this template related to information required for the CH ETS are identified by a light red frame.</t>
  </si>
  <si>
    <t>Date of approval of the used monitoring plan:</t>
  </si>
  <si>
    <t>Note: it is assumed, that one joint monitoring plan for the EU ETS, the CH ETS and CORSIA is used.</t>
  </si>
  <si>
    <t>(a).i</t>
  </si>
  <si>
    <t>(a).ii</t>
  </si>
  <si>
    <t>(a).iii</t>
  </si>
  <si>
    <t>Total number of flights in the reporting year:</t>
  </si>
  <si>
    <t>Total number of flights in the reporting year covered by the CH ETS:</t>
  </si>
  <si>
    <t>Total number of flights in the reporting year covered by an ETS:</t>
  </si>
  <si>
    <t>Total emissions in EU ETS and CH ETS</t>
  </si>
  <si>
    <t>Fuel consumption and emissions in the EU ETS</t>
  </si>
  <si>
    <t>Fuel consumption and emissions in the CH ETS</t>
  </si>
  <si>
    <t xml:space="preserve">For instructions on filling this section see above under section (c). </t>
  </si>
  <si>
    <t>For limiting administrative burden, this sections (a) and (b) should cover emissions of both systems, EU ETS and CH ETS.</t>
  </si>
  <si>
    <t>Total CO2 emissions (EU ETS) in the reporting year:</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</si>
  <si>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</si>
  <si>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</si>
  <si>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This is the amount of allowances to be surrendered by the aircraft operator for compliance under the CH ETS, as calculated in section 5(d).</t>
  </si>
  <si>
    <t>For limiting administrative burden, this sections (a) to (f) should cover emissions of both systems, EU ETS and CH ETS.</t>
  </si>
  <si>
    <t>State of departure and arrival</t>
  </si>
  <si>
    <t>Domestic flights:</t>
  </si>
  <si>
    <t>Aggregated CO2 emissions from all flights departing from Switzerland to an EEA Member State:</t>
  </si>
  <si>
    <t>MemberStatesWithSwiss</t>
  </si>
  <si>
    <t>8b</t>
  </si>
  <si>
    <t>Detailed emissions data – CH ETS</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</si>
  <si>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</si>
  <si>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</si>
  <si>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</si>
  <si>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</si>
  <si>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</si>
  <si>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</si>
  <si>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used for CH ETS</t>
  </si>
  <si>
    <t>Additional emissions data – EU ETS and CH ETS</t>
  </si>
  <si>
    <t>For reducing administrative burden, this Annex should include both flights covered by the EU ETS and CH ETS</t>
  </si>
  <si>
    <t>Aggregated CO2 emissions from all flights departing from each Member State to another Member State or Switzerland:</t>
  </si>
  <si>
    <t>Annex: Emissions per aerodrome pair – EU ETS and CH ETS</t>
  </si>
  <si>
    <t>Identification of the verifier</t>
  </si>
  <si>
    <t>Sections that are particularly relevant for both, EU ETS and CH ETS, are marked by red shading.</t>
  </si>
  <si>
    <t>http://data.europa.eu/eli/dir/2003/87/2020-01-01</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</si>
  <si>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</si>
  <si>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</si>
  <si>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</si>
  <si>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</si>
  <si>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</si>
  <si>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</si>
  <si>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North Macedonia - Civil Aviation Administration</t>
  </si>
  <si>
    <t>Final Draft</t>
  </si>
  <si>
    <t>Information about the Swiss ETS can be obtained from the following address:</t>
  </si>
  <si>
    <t xml:space="preserve">https://www.bafu.admin.ch/bafu/en/home/topics/climate/info-specialists/climate-policy/emissions-trading/informationen-fuer-luftfahrzeugbetreiber.html </t>
  </si>
  <si>
    <t>The excluded flights are covered by the Swiss ETS.</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</si>
  <si>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</si>
  <si>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Note: If unclear in the table above, whether data gaps apply to EU ETS, CH ETS, CORSIA, or more than one data set, please add relevant information in the table, e.g. by specifying it in the "type" column.</t>
  </si>
  <si>
    <t>Percentage of EU/CH ETS flights for which data gaps occurred (rounded to nearest 0.1%)</t>
  </si>
  <si>
    <t>For limiting administrative burden, this sections (a) and (b) should cover emissions of both systems, EU ETS and CH ETS. Data gaps relevant for CORSIA can be included, too.</t>
  </si>
  <si>
    <t>Please select or enter name, as appropriate</t>
  </si>
  <si>
    <t>Energy Agency</t>
  </si>
  <si>
    <t>This is the final version, dated 10 November 2020, providing an update of the final version of the annual emission report template endorsed by the Climate Change Committee by written procedure ending in January 2020.</t>
  </si>
  <si>
    <t>New 2020</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</si>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</sst>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Red]\-#,##0\ "/>
    <numFmt numFmtId="165" formatCode="#,##0.00_ ;[Red]\-#,##0.00\ "/>
    <numFmt numFmtId="166" formatCode="0;;;@"/>
    <numFmt numFmtId="167" formatCode="#,##0.0"/>
    <numFmt numFmtId="168" formatCode="0.0%"/>
  </numFmts>
  <fonts count="132"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sz val="10"/>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2"/>
      <color indexed="62"/>
      <name val="Arial"/>
      <family val="2"/>
    </font>
    <font>
      <b/>
      <sz val="14"/>
      <color indexed="6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
      <sz val="10"/>
      <color rgb="FF000000"/>
      <name val="Arial"/>
      <family val="2"/>
      <charset val="186"/>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s>
  <borders count="73">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s>
  <cellStyleXfs count="21">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4" fillId="10" borderId="1" applyNumberFormat="0" applyAlignment="0" applyProtection="0"/>
    <xf numFmtId="0" fontId="15" fillId="3" borderId="0" applyNumberFormat="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5" applyNumberFormat="0" applyFill="0" applyAlignment="0" applyProtection="0"/>
    <xf numFmtId="0" fontId="20" fillId="11" borderId="0" applyNumberFormat="0" applyBorder="0" applyAlignment="0" applyProtection="0"/>
    <xf numFmtId="0" fontId="2" fillId="12" borderId="6" applyNumberFormat="0" applyFont="0" applyAlignment="0" applyProtection="0"/>
    <xf numFmtId="0" fontId="2" fillId="0" borderId="0"/>
    <xf numFmtId="0" fontId="1" fillId="0" borderId="0"/>
    <xf numFmtId="0" fontId="21" fillId="0" borderId="0" applyNumberFormat="0" applyFill="0" applyBorder="0" applyAlignment="0" applyProtection="0"/>
  </cellStyleXfs>
  <cellXfs count="1067">
    <xf numFmtId="0" fontId="0" fillId="0" borderId="0" xfId="0"/>
    <xf numFmtId="0" fontId="2" fillId="13" borderId="0" xfId="0" applyFont="1" applyFill="1" applyAlignment="1" applyProtection="1">
      <alignment vertical="top" wrapText="1"/>
    </xf>
    <xf numFmtId="0" fontId="0" fillId="0" borderId="0" xfId="0" applyAlignment="1" applyProtection="1">
      <alignment vertical="top" wrapText="1"/>
    </xf>
    <xf numFmtId="0" fontId="8" fillId="0" borderId="0" xfId="14" applyAlignment="1" applyProtection="1">
      <alignment vertical="top" wrapText="1"/>
    </xf>
    <xf numFmtId="0" fontId="45" fillId="0" borderId="0" xfId="0" applyFont="1" applyProtection="1"/>
    <xf numFmtId="0" fontId="0" fillId="0" borderId="0" xfId="0" applyProtection="1"/>
    <xf numFmtId="0" fontId="0" fillId="14" borderId="0" xfId="0" applyFill="1" applyProtection="1"/>
    <xf numFmtId="0" fontId="0" fillId="14" borderId="0" xfId="0" applyFill="1" applyBorder="1" applyProtection="1"/>
    <xf numFmtId="0" fontId="47" fillId="13" borderId="0" xfId="0" applyFont="1" applyFill="1" applyAlignment="1" applyProtection="1">
      <alignment horizontal="center" vertical="top"/>
    </xf>
    <xf numFmtId="0" fontId="2" fillId="13" borderId="0" xfId="0" applyNumberFormat="1" applyFont="1" applyFill="1" applyBorder="1" applyAlignment="1" applyProtection="1">
      <alignment vertical="top"/>
    </xf>
    <xf numFmtId="0" fontId="4" fillId="13" borderId="0" xfId="0" applyFont="1" applyFill="1" applyAlignment="1" applyProtection="1">
      <alignment horizontal="center" vertical="top"/>
    </xf>
    <xf numFmtId="0" fontId="2" fillId="15" borderId="0" xfId="0" applyNumberFormat="1" applyFont="1" applyFill="1" applyBorder="1" applyAlignment="1" applyProtection="1">
      <alignment vertical="top"/>
    </xf>
    <xf numFmtId="0" fontId="2" fillId="0" borderId="0" xfId="0" applyFont="1" applyFill="1" applyProtection="1"/>
    <xf numFmtId="0" fontId="4" fillId="0" borderId="0" xfId="0" applyFont="1" applyFill="1" applyAlignment="1" applyProtection="1">
      <alignment horizontal="center" vertical="top"/>
    </xf>
    <xf numFmtId="0" fontId="0" fillId="0" borderId="0" xfId="0" applyFill="1" applyProtection="1"/>
    <xf numFmtId="0" fontId="0" fillId="0" borderId="0" xfId="0" applyFill="1" applyBorder="1" applyProtection="1"/>
    <xf numFmtId="0" fontId="36" fillId="0" borderId="0" xfId="0" applyFont="1" applyFill="1" applyProtection="1"/>
    <xf numFmtId="0" fontId="0" fillId="0" borderId="0" xfId="0" applyFill="1" applyAlignment="1" applyProtection="1">
      <alignment vertical="top"/>
    </xf>
    <xf numFmtId="0" fontId="0" fillId="0" borderId="0" xfId="0" applyFill="1" applyBorder="1" applyAlignment="1" applyProtection="1">
      <alignment vertical="top"/>
    </xf>
    <xf numFmtId="0" fontId="4" fillId="0" borderId="0" xfId="0" applyFont="1" applyFill="1" applyProtection="1"/>
    <xf numFmtId="0" fontId="0" fillId="16" borderId="0" xfId="0" applyFill="1" applyProtection="1"/>
    <xf numFmtId="0" fontId="37" fillId="0" borderId="0" xfId="0" applyFont="1" applyFill="1" applyAlignment="1" applyProtection="1">
      <alignment vertical="top" wrapText="1"/>
    </xf>
    <xf numFmtId="0" fontId="37" fillId="0" borderId="0" xfId="0" applyFont="1" applyFill="1" applyBorder="1" applyAlignment="1" applyProtection="1">
      <alignment vertical="top" wrapText="1"/>
    </xf>
    <xf numFmtId="0" fontId="0" fillId="16" borderId="7" xfId="0" applyFill="1" applyBorder="1" applyProtection="1"/>
    <xf numFmtId="0" fontId="0" fillId="16" borderId="8" xfId="0" applyFill="1" applyBorder="1" applyProtection="1"/>
    <xf numFmtId="0" fontId="0" fillId="16" borderId="0" xfId="0" applyFill="1" applyBorder="1" applyProtection="1"/>
    <xf numFmtId="0" fontId="2" fillId="13" borderId="0" xfId="0" applyFont="1" applyFill="1" applyAlignment="1" applyProtection="1">
      <alignment vertical="top"/>
    </xf>
    <xf numFmtId="0" fontId="0" fillId="0" borderId="0" xfId="0" applyAlignment="1" applyProtection="1">
      <alignment vertical="top"/>
    </xf>
    <xf numFmtId="0" fontId="4" fillId="0" borderId="0" xfId="0" applyFont="1" applyAlignment="1" applyProtection="1">
      <alignment horizontal="left" vertical="top"/>
    </xf>
    <xf numFmtId="0" fontId="4" fillId="0" borderId="0" xfId="0" applyFont="1" applyProtection="1"/>
    <xf numFmtId="0" fontId="2" fillId="0" borderId="0" xfId="0" applyFont="1" applyAlignment="1" applyProtection="1">
      <alignment vertical="top"/>
    </xf>
    <xf numFmtId="0" fontId="2" fillId="13" borderId="0" xfId="0" applyFont="1" applyFill="1" applyBorder="1" applyAlignment="1" applyProtection="1">
      <alignment vertical="top"/>
    </xf>
    <xf numFmtId="0" fontId="33" fillId="0" borderId="0" xfId="0" applyFont="1" applyProtection="1"/>
    <xf numFmtId="0" fontId="0" fillId="17" borderId="0" xfId="0" applyFill="1" applyProtection="1"/>
    <xf numFmtId="0" fontId="2" fillId="17" borderId="0" xfId="0" applyFont="1" applyFill="1" applyProtection="1"/>
    <xf numFmtId="0" fontId="33" fillId="0" borderId="0" xfId="0" applyFont="1" applyFill="1" applyProtection="1"/>
    <xf numFmtId="0" fontId="24" fillId="17" borderId="0" xfId="0" applyFont="1" applyFill="1" applyProtection="1"/>
    <xf numFmtId="0" fontId="0" fillId="17" borderId="0" xfId="0" quotePrefix="1" applyFill="1" applyProtection="1"/>
    <xf numFmtId="0" fontId="0" fillId="17" borderId="0" xfId="0" applyFill="1" applyAlignment="1" applyProtection="1">
      <alignment horizontal="center"/>
    </xf>
    <xf numFmtId="0" fontId="0" fillId="17" borderId="0" xfId="0" applyFill="1" applyAlignment="1" applyProtection="1">
      <alignment horizontal="left"/>
    </xf>
    <xf numFmtId="0" fontId="0" fillId="17" borderId="0" xfId="0" applyFont="1" applyFill="1" applyProtection="1"/>
    <xf numFmtId="0" fontId="0" fillId="18" borderId="0" xfId="0" applyFill="1" applyProtection="1"/>
    <xf numFmtId="0" fontId="24" fillId="16" borderId="0" xfId="0" applyFont="1" applyFill="1" applyBorder="1" applyAlignment="1" applyProtection="1">
      <alignment horizontal="left" vertical="top" wrapText="1"/>
    </xf>
    <xf numFmtId="0" fontId="0" fillId="0" borderId="9" xfId="0" applyBorder="1" applyProtection="1"/>
    <xf numFmtId="0" fontId="0" fillId="19" borderId="10" xfId="0" applyFill="1" applyBorder="1" applyProtection="1"/>
    <xf numFmtId="0" fontId="0" fillId="0" borderId="11" xfId="0" applyBorder="1" applyProtection="1"/>
    <xf numFmtId="14" fontId="0" fillId="20" borderId="12" xfId="0" applyNumberFormat="1" applyFill="1" applyBorder="1" applyAlignment="1" applyProtection="1">
      <alignment horizontal="left"/>
    </xf>
    <xf numFmtId="0" fontId="0" fillId="17" borderId="13" xfId="0" applyFill="1" applyBorder="1" applyProtection="1"/>
    <xf numFmtId="0" fontId="0" fillId="17" borderId="14" xfId="0" applyFill="1" applyBorder="1" applyProtection="1"/>
    <xf numFmtId="0" fontId="0" fillId="17" borderId="15" xfId="0" applyFill="1" applyBorder="1" applyProtection="1"/>
    <xf numFmtId="0" fontId="0" fillId="0" borderId="16" xfId="0" applyBorder="1" applyProtection="1"/>
    <xf numFmtId="0" fontId="0" fillId="18" borderId="17" xfId="0" applyFill="1" applyBorder="1" applyProtection="1"/>
    <xf numFmtId="0" fontId="0" fillId="0" borderId="18" xfId="0" applyBorder="1" applyProtection="1"/>
    <xf numFmtId="0" fontId="0" fillId="16" borderId="19" xfId="0" applyFill="1" applyBorder="1" applyProtection="1"/>
    <xf numFmtId="0" fontId="4" fillId="0" borderId="0" xfId="0" applyFont="1" applyBorder="1" applyProtection="1"/>
    <xf numFmtId="14" fontId="0" fillId="20" borderId="20" xfId="0" applyNumberFormat="1" applyFill="1" applyBorder="1" applyAlignment="1" applyProtection="1">
      <alignment horizontal="center"/>
    </xf>
    <xf numFmtId="0" fontId="0" fillId="17" borderId="21" xfId="0" applyFill="1" applyBorder="1" applyProtection="1"/>
    <xf numFmtId="0" fontId="0" fillId="17" borderId="22" xfId="0" applyFill="1" applyBorder="1" applyProtection="1"/>
    <xf numFmtId="14" fontId="0" fillId="20" borderId="23" xfId="0" applyNumberFormat="1" applyFill="1" applyBorder="1" applyAlignment="1" applyProtection="1">
      <alignment horizontal="center"/>
    </xf>
    <xf numFmtId="0" fontId="0" fillId="17" borderId="24" xfId="0" applyFill="1" applyBorder="1" applyProtection="1"/>
    <xf numFmtId="0" fontId="0" fillId="17" borderId="25" xfId="0" applyFill="1" applyBorder="1" applyProtection="1"/>
    <xf numFmtId="14" fontId="0" fillId="20" borderId="26" xfId="0" applyNumberFormat="1" applyFill="1" applyBorder="1" applyAlignment="1" applyProtection="1">
      <alignment horizontal="center"/>
    </xf>
    <xf numFmtId="0" fontId="0" fillId="17" borderId="27" xfId="0" applyFill="1" applyBorder="1" applyProtection="1"/>
    <xf numFmtId="0" fontId="0" fillId="17" borderId="28" xfId="0" applyFill="1" applyBorder="1" applyProtection="1"/>
    <xf numFmtId="0" fontId="2" fillId="17" borderId="24" xfId="0" applyFont="1" applyFill="1" applyBorder="1" applyProtection="1"/>
    <xf numFmtId="0" fontId="41" fillId="13" borderId="0" xfId="0" applyFont="1" applyFill="1" applyAlignment="1" applyProtection="1">
      <alignment horizontal="left" vertical="top"/>
    </xf>
    <xf numFmtId="0" fontId="2" fillId="14" borderId="0" xfId="0" applyFont="1" applyFill="1" applyProtection="1"/>
    <xf numFmtId="0" fontId="2" fillId="14" borderId="0" xfId="0" applyFont="1" applyFill="1" applyBorder="1" applyProtection="1"/>
    <xf numFmtId="0" fontId="2" fillId="17" borderId="21" xfId="0" applyFont="1" applyFill="1" applyBorder="1" applyProtection="1"/>
    <xf numFmtId="0" fontId="7" fillId="0" borderId="29" xfId="18" applyFont="1" applyBorder="1" applyAlignment="1" applyProtection="1">
      <alignment horizontal="center" vertical="top" wrapText="1"/>
    </xf>
    <xf numFmtId="0" fontId="2" fillId="0" borderId="0" xfId="18" applyAlignment="1" applyProtection="1">
      <alignment vertical="top" wrapText="1"/>
    </xf>
    <xf numFmtId="0" fontId="0" fillId="25" borderId="0" xfId="0" applyFill="1" applyAlignment="1" applyProtection="1">
      <alignment horizontal="center"/>
    </xf>
    <xf numFmtId="0" fontId="4" fillId="0" borderId="0" xfId="18" applyFont="1" applyAlignment="1" applyProtection="1">
      <alignment horizontal="left" vertical="top" wrapText="1"/>
    </xf>
    <xf numFmtId="0" fontId="2" fillId="0" borderId="0" xfId="18" applyProtection="1"/>
    <xf numFmtId="0" fontId="7" fillId="13" borderId="7" xfId="18" applyFont="1" applyFill="1" applyBorder="1" applyAlignment="1" applyProtection="1">
      <alignment horizontal="center" vertical="top" wrapText="1"/>
    </xf>
    <xf numFmtId="0" fontId="2" fillId="0" borderId="0" xfId="18" applyFont="1" applyFill="1" applyProtection="1"/>
    <xf numFmtId="0" fontId="2" fillId="0" borderId="0" xfId="18" applyFill="1" applyProtection="1"/>
    <xf numFmtId="0" fontId="3" fillId="21" borderId="0" xfId="18" applyFont="1" applyFill="1" applyBorder="1" applyAlignment="1" applyProtection="1"/>
    <xf numFmtId="0" fontId="2" fillId="13" borderId="0" xfId="18" applyFont="1" applyFill="1" applyAlignment="1" applyProtection="1">
      <alignment vertical="top"/>
    </xf>
    <xf numFmtId="0" fontId="4" fillId="0" borderId="0" xfId="18" applyFont="1" applyFill="1" applyAlignment="1" applyProtection="1">
      <alignment vertical="top"/>
    </xf>
    <xf numFmtId="0" fontId="4" fillId="13" borderId="0" xfId="18" applyFont="1" applyFill="1" applyBorder="1" applyAlignment="1" applyProtection="1">
      <alignment vertical="top"/>
    </xf>
    <xf numFmtId="0" fontId="2" fillId="0" borderId="0" xfId="18" applyNumberFormat="1" applyFont="1" applyFill="1" applyBorder="1" applyAlignment="1" applyProtection="1">
      <alignment horizontal="center" vertical="center"/>
    </xf>
    <xf numFmtId="0" fontId="11" fillId="13" borderId="0" xfId="18" applyFont="1" applyFill="1" applyAlignment="1" applyProtection="1">
      <alignment horizontal="left" vertical="top"/>
    </xf>
    <xf numFmtId="0" fontId="4" fillId="13" borderId="0" xfId="18" applyFont="1" applyFill="1" applyAlignment="1" applyProtection="1">
      <alignment horizontal="left" vertical="top" wrapText="1"/>
    </xf>
    <xf numFmtId="0" fontId="2" fillId="13" borderId="0" xfId="18" applyFont="1" applyFill="1" applyBorder="1" applyAlignment="1" applyProtection="1">
      <alignment horizontal="left" vertical="top"/>
    </xf>
    <xf numFmtId="0" fontId="7" fillId="0" borderId="0" xfId="18" applyFont="1" applyAlignment="1" applyProtection="1">
      <alignment vertical="top"/>
    </xf>
    <xf numFmtId="0" fontId="5" fillId="0" borderId="0" xfId="18" applyFont="1" applyAlignment="1" applyProtection="1">
      <alignment vertical="top" wrapText="1"/>
    </xf>
    <xf numFmtId="0" fontId="5" fillId="0" borderId="0" xfId="18" applyFont="1" applyFill="1" applyAlignment="1" applyProtection="1">
      <alignment vertical="top" wrapText="1"/>
    </xf>
    <xf numFmtId="0" fontId="2" fillId="0" borderId="0" xfId="18" applyFont="1" applyFill="1" applyAlignment="1" applyProtection="1">
      <alignment vertical="top"/>
    </xf>
    <xf numFmtId="0" fontId="2" fillId="0" borderId="0" xfId="18" applyNumberFormat="1" applyFont="1" applyFill="1" applyBorder="1" applyAlignment="1" applyProtection="1">
      <alignment horizontal="left" vertical="top"/>
    </xf>
    <xf numFmtId="0" fontId="2" fillId="0" borderId="0" xfId="18" applyFill="1" applyAlignment="1" applyProtection="1">
      <alignment wrapText="1"/>
    </xf>
    <xf numFmtId="0" fontId="30" fillId="13" borderId="0" xfId="18" applyFont="1" applyFill="1" applyAlignment="1" applyProtection="1">
      <alignment vertical="top" wrapText="1"/>
    </xf>
    <xf numFmtId="0" fontId="29" fillId="13" borderId="0" xfId="18" applyFont="1" applyFill="1" applyAlignment="1" applyProtection="1">
      <alignment vertical="top"/>
    </xf>
    <xf numFmtId="0" fontId="2" fillId="0" borderId="0" xfId="18" applyFont="1" applyAlignment="1" applyProtection="1"/>
    <xf numFmtId="0" fontId="29" fillId="0" borderId="0" xfId="18" applyFont="1" applyFill="1" applyAlignment="1" applyProtection="1">
      <alignment vertical="top"/>
    </xf>
    <xf numFmtId="0" fontId="4" fillId="0" borderId="0" xfId="18" applyFont="1" applyAlignment="1" applyProtection="1">
      <alignment horizontal="left" vertical="top"/>
    </xf>
    <xf numFmtId="0" fontId="30" fillId="0" borderId="0" xfId="18" applyFont="1" applyAlignment="1" applyProtection="1">
      <alignment vertical="top" wrapText="1"/>
    </xf>
    <xf numFmtId="0" fontId="2" fillId="0" borderId="0" xfId="18" applyFont="1" applyProtection="1"/>
    <xf numFmtId="0" fontId="26" fillId="0" borderId="0" xfId="18" applyFont="1" applyProtection="1"/>
    <xf numFmtId="0" fontId="4" fillId="0" borderId="0" xfId="18" applyFont="1" applyFill="1" applyBorder="1" applyAlignment="1" applyProtection="1">
      <alignment horizontal="left" vertical="top"/>
    </xf>
    <xf numFmtId="0" fontId="7" fillId="0" borderId="0" xfId="18" applyFont="1" applyFill="1" applyBorder="1" applyAlignment="1" applyProtection="1">
      <alignment horizontal="left" vertical="center"/>
    </xf>
    <xf numFmtId="0" fontId="4" fillId="0" borderId="0" xfId="18" applyFont="1" applyProtection="1"/>
    <xf numFmtId="0" fontId="7" fillId="0" borderId="29" xfId="18" applyFont="1" applyFill="1" applyBorder="1" applyAlignment="1" applyProtection="1">
      <alignment horizontal="center" vertical="top" wrapText="1"/>
    </xf>
    <xf numFmtId="0" fontId="3" fillId="21" borderId="0" xfId="18" applyFont="1" applyFill="1" applyBorder="1" applyAlignment="1" applyProtection="1">
      <alignment vertical="top"/>
    </xf>
    <xf numFmtId="0" fontId="2" fillId="0" borderId="0" xfId="18" applyAlignment="1" applyProtection="1">
      <alignment horizontal="left" vertical="top"/>
    </xf>
    <xf numFmtId="0" fontId="5" fillId="0" borderId="0" xfId="18" applyFont="1" applyFill="1" applyAlignment="1" applyProtection="1">
      <alignment horizontal="left" vertical="top" wrapText="1"/>
    </xf>
    <xf numFmtId="0" fontId="2" fillId="0" borderId="29" xfId="18" applyBorder="1" applyAlignment="1" applyProtection="1">
      <alignment horizontal="center" vertical="top"/>
    </xf>
    <xf numFmtId="0" fontId="22" fillId="0" borderId="30" xfId="19" applyFont="1" applyBorder="1" applyAlignment="1" applyProtection="1">
      <alignment wrapText="1"/>
    </xf>
    <xf numFmtId="0" fontId="2" fillId="0" borderId="0" xfId="18" applyAlignment="1" applyProtection="1">
      <alignment wrapText="1"/>
    </xf>
    <xf numFmtId="0" fontId="2" fillId="0" borderId="26" xfId="18" applyBorder="1" applyAlignment="1" applyProtection="1">
      <alignment horizontal="center" vertical="top"/>
    </xf>
    <xf numFmtId="0" fontId="2" fillId="0" borderId="30" xfId="18" applyBorder="1" applyProtection="1"/>
    <xf numFmtId="0" fontId="3" fillId="21" borderId="0" xfId="18" applyFont="1" applyFill="1" applyBorder="1" applyAlignment="1" applyProtection="1">
      <alignment horizontal="left"/>
    </xf>
    <xf numFmtId="0" fontId="7" fillId="22" borderId="29" xfId="18" applyFont="1" applyFill="1" applyBorder="1" applyAlignment="1" applyProtection="1">
      <alignment horizontal="center" vertical="top"/>
      <protection locked="0"/>
    </xf>
    <xf numFmtId="2" fontId="6" fillId="22" borderId="29" xfId="18" applyNumberFormat="1" applyFont="1" applyFill="1" applyBorder="1" applyAlignment="1" applyProtection="1">
      <alignment horizontal="center" vertical="top"/>
      <protection locked="0"/>
    </xf>
    <xf numFmtId="164" fontId="2" fillId="22" borderId="29" xfId="18" applyNumberFormat="1" applyFill="1" applyBorder="1" applyAlignment="1" applyProtection="1">
      <alignment vertical="top"/>
      <protection locked="0"/>
    </xf>
    <xf numFmtId="164" fontId="7" fillId="22" borderId="29" xfId="18" applyNumberFormat="1" applyFont="1" applyFill="1" applyBorder="1" applyAlignment="1" applyProtection="1">
      <alignment vertical="top"/>
      <protection locked="0"/>
    </xf>
    <xf numFmtId="0" fontId="6" fillId="22" borderId="29" xfId="18" applyNumberFormat="1" applyFont="1" applyFill="1" applyBorder="1" applyAlignment="1" applyProtection="1">
      <alignment vertical="top"/>
      <protection locked="0"/>
    </xf>
    <xf numFmtId="164" fontId="49" fillId="22" borderId="29" xfId="18" applyNumberFormat="1" applyFont="1" applyFill="1" applyBorder="1" applyAlignment="1" applyProtection="1">
      <alignment vertical="top"/>
      <protection locked="0"/>
    </xf>
    <xf numFmtId="14" fontId="2" fillId="22" borderId="29" xfId="18" applyNumberFormat="1" applyFill="1" applyBorder="1" applyAlignment="1" applyProtection="1">
      <alignment horizontal="center" vertical="top" wrapText="1"/>
      <protection locked="0"/>
    </xf>
    <xf numFmtId="0" fontId="2" fillId="22" borderId="29" xfId="18" applyNumberFormat="1" applyFont="1" applyFill="1" applyBorder="1" applyAlignment="1" applyProtection="1">
      <alignment vertical="top" wrapText="1"/>
      <protection locked="0"/>
    </xf>
    <xf numFmtId="0" fontId="2" fillId="22" borderId="29" xfId="18" applyFill="1" applyBorder="1" applyAlignment="1" applyProtection="1">
      <alignment vertical="top" wrapText="1"/>
      <protection locked="0"/>
    </xf>
    <xf numFmtId="14" fontId="2" fillId="22" borderId="29" xfId="18" applyNumberFormat="1" applyFont="1" applyFill="1" applyBorder="1" applyAlignment="1" applyProtection="1">
      <alignment horizontal="center" vertical="top" wrapText="1"/>
      <protection locked="0"/>
    </xf>
    <xf numFmtId="0" fontId="2" fillId="22" borderId="28" xfId="18" applyFill="1" applyBorder="1" applyProtection="1">
      <protection locked="0"/>
    </xf>
    <xf numFmtId="0" fontId="2" fillId="22" borderId="30" xfId="18" applyFill="1" applyBorder="1" applyProtection="1">
      <protection locked="0"/>
    </xf>
    <xf numFmtId="0" fontId="2" fillId="22" borderId="27" xfId="18" applyFill="1" applyBorder="1" applyProtection="1">
      <protection locked="0"/>
    </xf>
    <xf numFmtId="0" fontId="2" fillId="22" borderId="25" xfId="18" applyFill="1" applyBorder="1" applyProtection="1">
      <protection locked="0"/>
    </xf>
    <xf numFmtId="0" fontId="2" fillId="22" borderId="0" xfId="18" applyFill="1" applyBorder="1" applyProtection="1">
      <protection locked="0"/>
    </xf>
    <xf numFmtId="0" fontId="2" fillId="22" borderId="24" xfId="18" applyFill="1" applyBorder="1" applyProtection="1">
      <protection locked="0"/>
    </xf>
    <xf numFmtId="0" fontId="2" fillId="22" borderId="22" xfId="18" applyFill="1" applyBorder="1" applyProtection="1">
      <protection locked="0"/>
    </xf>
    <xf numFmtId="0" fontId="2" fillId="22" borderId="31" xfId="18" applyFill="1" applyBorder="1" applyProtection="1">
      <protection locked="0"/>
    </xf>
    <xf numFmtId="0" fontId="2" fillId="22" borderId="21" xfId="18" applyFill="1" applyBorder="1" applyProtection="1">
      <protection locked="0"/>
    </xf>
    <xf numFmtId="0" fontId="2" fillId="0" borderId="29" xfId="18" applyBorder="1" applyAlignment="1" applyProtection="1"/>
    <xf numFmtId="0" fontId="4" fillId="0" borderId="29" xfId="18" applyFont="1" applyBorder="1" applyAlignment="1" applyProtection="1"/>
    <xf numFmtId="0" fontId="6" fillId="0" borderId="0" xfId="18" applyFont="1" applyAlignment="1" applyProtection="1">
      <alignment horizontal="center" vertical="top" wrapText="1"/>
    </xf>
    <xf numFmtId="0" fontId="6" fillId="13" borderId="8" xfId="18" applyFont="1" applyFill="1" applyBorder="1" applyAlignment="1" applyProtection="1">
      <alignment horizontal="center" vertical="top" wrapText="1"/>
    </xf>
    <xf numFmtId="0" fontId="2" fillId="0" borderId="0" xfId="18" applyAlignment="1" applyProtection="1">
      <alignment vertical="top"/>
    </xf>
    <xf numFmtId="0" fontId="3" fillId="21" borderId="0" xfId="18" applyFont="1" applyFill="1" applyBorder="1" applyAlignment="1" applyProtection="1">
      <alignment horizontal="left" vertical="top"/>
    </xf>
    <xf numFmtId="0" fontId="3" fillId="13" borderId="0" xfId="18" quotePrefix="1" applyFont="1" applyFill="1" applyBorder="1" applyAlignment="1" applyProtection="1">
      <alignment horizontal="left" vertical="top"/>
    </xf>
    <xf numFmtId="164" fontId="2" fillId="0" borderId="0" xfId="18" applyNumberFormat="1" applyAlignment="1" applyProtection="1"/>
    <xf numFmtId="0" fontId="2" fillId="0" borderId="0" xfId="18" applyAlignment="1" applyProtection="1"/>
    <xf numFmtId="0" fontId="6" fillId="0" borderId="0" xfId="18" applyFont="1" applyProtection="1"/>
    <xf numFmtId="164" fontId="6" fillId="13" borderId="29" xfId="18" applyNumberFormat="1" applyFont="1" applyFill="1" applyBorder="1" applyAlignment="1" applyProtection="1">
      <alignment horizontal="right" vertical="center"/>
    </xf>
    <xf numFmtId="0" fontId="6" fillId="13" borderId="29" xfId="18" applyFont="1" applyFill="1" applyBorder="1" applyAlignment="1" applyProtection="1">
      <alignment horizontal="left" vertical="center"/>
    </xf>
    <xf numFmtId="0" fontId="6" fillId="13" borderId="0" xfId="18" applyFont="1" applyFill="1" applyAlignment="1" applyProtection="1">
      <alignment vertical="top"/>
    </xf>
    <xf numFmtId="164" fontId="6" fillId="22" borderId="29" xfId="18" applyNumberFormat="1" applyFont="1" applyFill="1" applyBorder="1" applyAlignment="1" applyProtection="1">
      <alignment horizontal="right" vertical="center"/>
      <protection locked="0"/>
    </xf>
    <xf numFmtId="0" fontId="6" fillId="22" borderId="29" xfId="18" applyFont="1" applyFill="1" applyBorder="1" applyAlignment="1" applyProtection="1">
      <alignment horizontal="left" vertical="center"/>
      <protection locked="0"/>
    </xf>
    <xf numFmtId="0" fontId="6" fillId="0" borderId="0" xfId="18" applyFont="1" applyAlignment="1" applyProtection="1">
      <alignment vertical="top"/>
    </xf>
    <xf numFmtId="0" fontId="4" fillId="0" borderId="0" xfId="18" applyFont="1" applyAlignment="1" applyProtection="1">
      <alignment vertical="top"/>
    </xf>
    <xf numFmtId="0" fontId="2" fillId="0" borderId="0" xfId="18" applyFont="1" applyAlignment="1" applyProtection="1">
      <alignment vertical="top"/>
    </xf>
    <xf numFmtId="0" fontId="7" fillId="0" borderId="0" xfId="18" applyFont="1" applyAlignment="1" applyProtection="1">
      <alignment vertical="top" wrapText="1"/>
    </xf>
    <xf numFmtId="0" fontId="5" fillId="0" borderId="0" xfId="18" applyFont="1" applyAlignment="1" applyProtection="1">
      <alignment vertical="top"/>
    </xf>
    <xf numFmtId="0" fontId="6" fillId="0" borderId="0" xfId="18" applyFont="1" applyBorder="1" applyAlignment="1" applyProtection="1">
      <alignment vertical="top" wrapText="1"/>
    </xf>
    <xf numFmtId="0" fontId="2" fillId="0" borderId="0" xfId="18" applyFill="1" applyAlignment="1" applyProtection="1">
      <alignment vertical="top"/>
    </xf>
    <xf numFmtId="0" fontId="4" fillId="13" borderId="0" xfId="18" applyFont="1" applyFill="1" applyAlignment="1" applyProtection="1">
      <alignment vertical="top"/>
    </xf>
    <xf numFmtId="0" fontId="2" fillId="0" borderId="0" xfId="18" applyBorder="1" applyAlignment="1" applyProtection="1">
      <alignment horizontal="center"/>
    </xf>
    <xf numFmtId="0" fontId="2" fillId="0" borderId="0" xfId="18" applyBorder="1" applyProtection="1"/>
    <xf numFmtId="0" fontId="6" fillId="0" borderId="0" xfId="18" applyFont="1" applyBorder="1" applyProtection="1"/>
    <xf numFmtId="0" fontId="2" fillId="13" borderId="8" xfId="18" applyNumberFormat="1" applyFont="1" applyFill="1" applyBorder="1" applyAlignment="1" applyProtection="1">
      <alignment vertical="top"/>
    </xf>
    <xf numFmtId="0" fontId="2" fillId="13" borderId="32" xfId="18" applyNumberFormat="1" applyFont="1" applyFill="1" applyBorder="1" applyAlignment="1" applyProtection="1">
      <alignment vertical="top"/>
    </xf>
    <xf numFmtId="0" fontId="2" fillId="0" borderId="0" xfId="18" applyAlignment="1" applyProtection="1">
      <alignment vertical="center"/>
    </xf>
    <xf numFmtId="0" fontId="4" fillId="0" borderId="0" xfId="18" applyFont="1" applyFill="1" applyAlignment="1" applyProtection="1">
      <alignment vertical="center"/>
    </xf>
    <xf numFmtId="0" fontId="2" fillId="0" borderId="0" xfId="18" applyFont="1" applyAlignment="1" applyProtection="1">
      <alignment vertical="center"/>
    </xf>
    <xf numFmtId="0" fontId="30" fillId="0" borderId="0" xfId="18" applyFont="1" applyFill="1" applyAlignment="1" applyProtection="1">
      <alignment vertical="top" wrapText="1"/>
    </xf>
    <xf numFmtId="0" fontId="4" fillId="0" borderId="0" xfId="18" applyFont="1" applyFill="1" applyAlignment="1" applyProtection="1">
      <alignment horizontal="left" vertical="top"/>
    </xf>
    <xf numFmtId="0" fontId="6" fillId="0" borderId="0" xfId="18" applyNumberFormat="1" applyFont="1" applyFill="1" applyBorder="1" applyAlignment="1" applyProtection="1">
      <alignment horizontal="left" vertical="top"/>
    </xf>
    <xf numFmtId="0" fontId="4" fillId="13" borderId="0" xfId="18" applyFont="1" applyFill="1" applyBorder="1" applyAlignment="1" applyProtection="1">
      <alignment horizontal="left" vertical="top"/>
    </xf>
    <xf numFmtId="0" fontId="2" fillId="26" borderId="29" xfId="18" applyFont="1" applyFill="1" applyBorder="1" applyAlignment="1" applyProtection="1">
      <alignment vertical="top"/>
    </xf>
    <xf numFmtId="164" fontId="6" fillId="27" borderId="29" xfId="18" applyNumberFormat="1" applyFont="1" applyFill="1" applyBorder="1" applyAlignment="1" applyProtection="1">
      <alignment horizontal="center" vertical="top"/>
    </xf>
    <xf numFmtId="0" fontId="2" fillId="26" borderId="0" xfId="18" applyFill="1" applyAlignment="1" applyProtection="1">
      <alignment vertical="top"/>
    </xf>
    <xf numFmtId="0" fontId="2" fillId="26" borderId="0" xfId="18" applyFont="1" applyFill="1" applyAlignment="1" applyProtection="1">
      <alignment vertical="top"/>
    </xf>
    <xf numFmtId="0" fontId="6" fillId="0" borderId="0" xfId="18" applyFont="1" applyBorder="1" applyAlignment="1" applyProtection="1">
      <alignment vertical="top"/>
    </xf>
    <xf numFmtId="0" fontId="2" fillId="0" borderId="0" xfId="18" applyBorder="1" applyAlignment="1" applyProtection="1">
      <alignment vertical="top"/>
    </xf>
    <xf numFmtId="0" fontId="2" fillId="0" borderId="0" xfId="18" applyBorder="1" applyAlignment="1" applyProtection="1">
      <alignment horizontal="center" vertical="top"/>
    </xf>
    <xf numFmtId="0" fontId="2" fillId="26" borderId="20" xfId="18" applyFont="1" applyFill="1" applyBorder="1" applyAlignment="1" applyProtection="1">
      <alignment horizontal="center" vertical="top" wrapText="1"/>
    </xf>
    <xf numFmtId="0" fontId="2" fillId="26" borderId="26" xfId="18" applyFont="1" applyFill="1" applyBorder="1" applyAlignment="1" applyProtection="1">
      <alignment horizontal="center" vertical="top"/>
    </xf>
    <xf numFmtId="0" fontId="25" fillId="0" borderId="0" xfId="18" applyFont="1" applyAlignment="1" applyProtection="1">
      <alignment vertical="top"/>
    </xf>
    <xf numFmtId="0" fontId="2" fillId="26" borderId="0" xfId="18" applyFill="1" applyAlignment="1" applyProtection="1">
      <alignment vertical="top" wrapText="1"/>
    </xf>
    <xf numFmtId="0" fontId="43" fillId="26" borderId="0" xfId="18" applyFont="1" applyFill="1" applyAlignment="1" applyProtection="1">
      <alignment horizontal="left" vertical="top" wrapText="1"/>
    </xf>
    <xf numFmtId="0" fontId="57" fillId="13" borderId="33" xfId="18" applyFont="1" applyFill="1" applyBorder="1" applyAlignment="1" applyProtection="1">
      <alignment vertical="top" wrapText="1"/>
    </xf>
    <xf numFmtId="0" fontId="5" fillId="0" borderId="0" xfId="18" applyFont="1" applyAlignment="1" applyProtection="1">
      <alignment horizontal="left" vertical="top"/>
    </xf>
    <xf numFmtId="2" fontId="7" fillId="0" borderId="29" xfId="18" applyNumberFormat="1" applyFont="1" applyBorder="1" applyAlignment="1" applyProtection="1">
      <alignment horizontal="center" vertical="top"/>
    </xf>
    <xf numFmtId="2" fontId="43" fillId="0" borderId="29" xfId="18" applyNumberFormat="1" applyFont="1" applyBorder="1" applyAlignment="1" applyProtection="1">
      <alignment horizontal="center" vertical="top"/>
    </xf>
    <xf numFmtId="0" fontId="6" fillId="0" borderId="29" xfId="18" applyFont="1" applyBorder="1" applyAlignment="1" applyProtection="1">
      <alignment horizontal="center" vertical="top" wrapText="1"/>
    </xf>
    <xf numFmtId="0" fontId="2" fillId="26" borderId="0" xfId="18" applyFill="1" applyAlignment="1" applyProtection="1">
      <alignment vertical="center"/>
    </xf>
    <xf numFmtId="164" fontId="4" fillId="17" borderId="34" xfId="18" applyNumberFormat="1" applyFont="1" applyFill="1" applyBorder="1" applyAlignment="1" applyProtection="1">
      <alignment vertical="center"/>
    </xf>
    <xf numFmtId="0" fontId="2" fillId="0" borderId="0" xfId="18" applyFont="1" applyFill="1" applyAlignment="1" applyProtection="1">
      <alignment vertical="center"/>
    </xf>
    <xf numFmtId="0" fontId="2" fillId="26" borderId="0" xfId="18" applyFont="1" applyFill="1" applyAlignment="1" applyProtection="1">
      <alignment vertical="center"/>
    </xf>
    <xf numFmtId="164" fontId="2" fillId="17" borderId="29" xfId="18" applyNumberFormat="1" applyFont="1" applyFill="1" applyBorder="1" applyAlignment="1" applyProtection="1">
      <alignment vertical="center"/>
    </xf>
    <xf numFmtId="0" fontId="7" fillId="0" borderId="7" xfId="18" applyFont="1" applyBorder="1" applyAlignment="1" applyProtection="1">
      <alignment vertical="top"/>
    </xf>
    <xf numFmtId="0" fontId="6" fillId="0" borderId="32" xfId="18" applyFont="1" applyBorder="1" applyAlignment="1" applyProtection="1">
      <alignment vertical="top"/>
    </xf>
    <xf numFmtId="0" fontId="7" fillId="0" borderId="29" xfId="18" applyFont="1" applyBorder="1" applyAlignment="1" applyProtection="1">
      <alignment horizontal="center" vertical="top"/>
    </xf>
    <xf numFmtId="0" fontId="7" fillId="0" borderId="0" xfId="18" applyFont="1" applyAlignment="1" applyProtection="1">
      <alignment horizontal="center" vertical="top" wrapText="1"/>
    </xf>
    <xf numFmtId="0" fontId="6" fillId="0" borderId="7" xfId="18" applyFont="1" applyBorder="1" applyAlignment="1" applyProtection="1">
      <alignment vertical="top"/>
    </xf>
    <xf numFmtId="164" fontId="2" fillId="0" borderId="0" xfId="18" applyNumberFormat="1" applyFill="1" applyBorder="1" applyAlignment="1" applyProtection="1">
      <alignment vertical="top"/>
    </xf>
    <xf numFmtId="0" fontId="10" fillId="13" borderId="0" xfId="18" applyNumberFormat="1" applyFont="1" applyFill="1" applyAlignment="1" applyProtection="1">
      <alignment vertical="top"/>
    </xf>
    <xf numFmtId="0" fontId="2" fillId="0" borderId="0" xfId="18" applyNumberFormat="1" applyAlignment="1" applyProtection="1">
      <alignment vertical="top"/>
    </xf>
    <xf numFmtId="0" fontId="3" fillId="21" borderId="0" xfId="18" applyNumberFormat="1" applyFont="1" applyFill="1" applyBorder="1" applyAlignment="1" applyProtection="1">
      <alignment vertical="top"/>
    </xf>
    <xf numFmtId="0" fontId="4" fillId="0" borderId="0" xfId="18" applyNumberFormat="1" applyFont="1" applyAlignment="1" applyProtection="1">
      <alignment vertical="top"/>
    </xf>
    <xf numFmtId="0" fontId="7" fillId="0" borderId="21" xfId="18" applyNumberFormat="1" applyFont="1" applyBorder="1" applyAlignment="1" applyProtection="1">
      <alignment vertical="top"/>
    </xf>
    <xf numFmtId="0" fontId="7" fillId="0" borderId="22" xfId="18" applyNumberFormat="1" applyFont="1" applyBorder="1" applyAlignment="1" applyProtection="1">
      <alignment vertical="top"/>
    </xf>
    <xf numFmtId="0" fontId="55" fillId="0" borderId="0" xfId="18" applyNumberFormat="1" applyFont="1" applyAlignment="1" applyProtection="1">
      <alignment vertical="top"/>
    </xf>
    <xf numFmtId="0" fontId="7" fillId="0" borderId="27" xfId="18" applyNumberFormat="1" applyFont="1" applyBorder="1" applyAlignment="1" applyProtection="1">
      <alignment vertical="top"/>
    </xf>
    <xf numFmtId="0" fontId="7" fillId="0" borderId="28" xfId="18" applyNumberFormat="1" applyFont="1" applyBorder="1" applyAlignment="1" applyProtection="1">
      <alignment vertical="top"/>
    </xf>
    <xf numFmtId="0" fontId="7" fillId="0" borderId="29" xfId="18" applyNumberFormat="1" applyFont="1" applyFill="1" applyBorder="1" applyAlignment="1" applyProtection="1">
      <alignment horizontal="center" vertical="top" wrapText="1"/>
    </xf>
    <xf numFmtId="0" fontId="56" fillId="0" borderId="29" xfId="18" applyNumberFormat="1" applyFont="1" applyFill="1" applyBorder="1" applyAlignment="1" applyProtection="1">
      <alignment horizontal="center" vertical="top" wrapText="1"/>
    </xf>
    <xf numFmtId="0" fontId="2" fillId="0" borderId="0" xfId="18" applyNumberFormat="1" applyAlignment="1" applyProtection="1">
      <alignment horizontal="center" vertical="top"/>
    </xf>
    <xf numFmtId="0" fontId="5" fillId="0" borderId="0" xfId="18" applyNumberFormat="1" applyFont="1" applyAlignment="1" applyProtection="1">
      <alignment vertical="top"/>
    </xf>
    <xf numFmtId="0" fontId="7" fillId="0" borderId="7" xfId="18" applyNumberFormat="1" applyFont="1" applyBorder="1" applyAlignment="1" applyProtection="1">
      <alignment vertical="top"/>
    </xf>
    <xf numFmtId="0" fontId="7" fillId="0" borderId="8" xfId="18" applyNumberFormat="1" applyFont="1" applyBorder="1" applyAlignment="1" applyProtection="1">
      <alignment vertical="top"/>
    </xf>
    <xf numFmtId="0" fontId="49" fillId="0" borderId="7" xfId="18" applyNumberFormat="1" applyFont="1" applyBorder="1" applyAlignment="1" applyProtection="1">
      <alignment vertical="top"/>
    </xf>
    <xf numFmtId="0" fontId="2" fillId="0" borderId="8" xfId="18" applyNumberFormat="1" applyFont="1" applyBorder="1" applyAlignment="1" applyProtection="1">
      <alignment vertical="top"/>
    </xf>
    <xf numFmtId="0" fontId="49" fillId="0" borderId="7" xfId="18" applyNumberFormat="1" applyFont="1" applyFill="1" applyBorder="1" applyAlignment="1" applyProtection="1">
      <alignment vertical="top"/>
    </xf>
    <xf numFmtId="0" fontId="25" fillId="0" borderId="29" xfId="18" applyNumberFormat="1" applyFont="1" applyBorder="1" applyAlignment="1" applyProtection="1">
      <alignment vertical="top"/>
    </xf>
    <xf numFmtId="0" fontId="7" fillId="0" borderId="29" xfId="18" applyNumberFormat="1" applyFont="1" applyBorder="1" applyAlignment="1" applyProtection="1">
      <alignment horizontal="center" vertical="top" wrapText="1"/>
    </xf>
    <xf numFmtId="0" fontId="6" fillId="0" borderId="7" xfId="18" applyNumberFormat="1" applyFont="1" applyFill="1" applyBorder="1" applyAlignment="1" applyProtection="1">
      <alignment vertical="top"/>
    </xf>
    <xf numFmtId="0" fontId="6" fillId="0" borderId="32" xfId="18" applyNumberFormat="1" applyFont="1" applyFill="1" applyBorder="1" applyAlignment="1" applyProtection="1">
      <alignment vertical="top"/>
    </xf>
    <xf numFmtId="164" fontId="7" fillId="0" borderId="32" xfId="18" applyNumberFormat="1" applyFont="1" applyFill="1" applyBorder="1" applyAlignment="1" applyProtection="1">
      <alignment vertical="top"/>
    </xf>
    <xf numFmtId="164" fontId="7" fillId="0" borderId="8" xfId="18" applyNumberFormat="1" applyFont="1" applyFill="1" applyBorder="1" applyAlignment="1" applyProtection="1">
      <alignment vertical="top"/>
    </xf>
    <xf numFmtId="0" fontId="2" fillId="0" borderId="0" xfId="18" applyNumberFormat="1" applyBorder="1" applyAlignment="1" applyProtection="1">
      <alignment vertical="top"/>
    </xf>
    <xf numFmtId="0" fontId="25" fillId="0" borderId="31" xfId="18" applyNumberFormat="1" applyFont="1" applyBorder="1" applyAlignment="1" applyProtection="1">
      <alignment vertical="top"/>
    </xf>
    <xf numFmtId="0" fontId="2" fillId="0" borderId="31" xfId="18" applyNumberFormat="1" applyBorder="1" applyAlignment="1" applyProtection="1">
      <alignment vertical="top"/>
    </xf>
    <xf numFmtId="0" fontId="25" fillId="0" borderId="0" xfId="18" applyNumberFormat="1" applyFont="1" applyBorder="1" applyAlignment="1" applyProtection="1">
      <alignment vertical="top"/>
    </xf>
    <xf numFmtId="0" fontId="4" fillId="0" borderId="35" xfId="18" applyFont="1" applyBorder="1" applyAlignment="1" applyProtection="1">
      <alignment vertical="top"/>
    </xf>
    <xf numFmtId="0" fontId="2" fillId="0" borderId="8" xfId="18" applyBorder="1" applyAlignment="1" applyProtection="1">
      <alignment vertical="center"/>
    </xf>
    <xf numFmtId="165" fontId="7" fillId="25" borderId="29" xfId="18" applyNumberFormat="1" applyFont="1" applyFill="1" applyBorder="1" applyAlignment="1" applyProtection="1">
      <alignment horizontal="center" vertical="top"/>
    </xf>
    <xf numFmtId="164" fontId="6" fillId="25" borderId="29" xfId="18" applyNumberFormat="1" applyFont="1" applyFill="1" applyBorder="1" applyAlignment="1" applyProtection="1">
      <alignment vertical="top"/>
    </xf>
    <xf numFmtId="2" fontId="6" fillId="0" borderId="29" xfId="18" applyNumberFormat="1" applyFont="1" applyBorder="1" applyAlignment="1" applyProtection="1">
      <alignment horizontal="center" vertical="top"/>
    </xf>
    <xf numFmtId="2" fontId="43" fillId="22" borderId="29" xfId="18" applyNumberFormat="1" applyFont="1" applyFill="1" applyBorder="1" applyAlignment="1" applyProtection="1">
      <alignment horizontal="center" vertical="top"/>
      <protection locked="0"/>
    </xf>
    <xf numFmtId="2" fontId="7" fillId="22" borderId="29" xfId="18" applyNumberFormat="1" applyFont="1" applyFill="1" applyBorder="1" applyAlignment="1" applyProtection="1">
      <alignment horizontal="center" vertical="top"/>
      <protection locked="0"/>
    </xf>
    <xf numFmtId="0" fontId="2" fillId="0" borderId="29" xfId="18" applyBorder="1" applyAlignment="1" applyProtection="1">
      <alignment vertical="center"/>
    </xf>
    <xf numFmtId="0" fontId="0" fillId="13" borderId="0" xfId="0" applyFill="1" applyBorder="1" applyAlignment="1" applyProtection="1">
      <alignment vertical="top"/>
    </xf>
    <xf numFmtId="0" fontId="7" fillId="25" borderId="29" xfId="18" applyFont="1" applyFill="1" applyBorder="1" applyAlignment="1" applyProtection="1">
      <alignment horizontal="center" vertical="top"/>
    </xf>
    <xf numFmtId="0" fontId="2" fillId="26" borderId="0" xfId="18" quotePrefix="1" applyFont="1" applyFill="1" applyAlignment="1" applyProtection="1">
      <alignment vertical="top"/>
    </xf>
    <xf numFmtId="0" fontId="2" fillId="26" borderId="34" xfId="18" applyFont="1" applyFill="1" applyBorder="1" applyAlignment="1" applyProtection="1">
      <alignment vertical="top"/>
    </xf>
    <xf numFmtId="0" fontId="68" fillId="25" borderId="29" xfId="18" applyFont="1" applyFill="1" applyBorder="1" applyAlignment="1" applyProtection="1">
      <alignment horizontal="center" vertical="top" wrapText="1"/>
    </xf>
    <xf numFmtId="0" fontId="68" fillId="25" borderId="20" xfId="18" applyFont="1" applyFill="1" applyBorder="1" applyAlignment="1" applyProtection="1">
      <alignment horizontal="center" vertical="top" wrapText="1"/>
    </xf>
    <xf numFmtId="0" fontId="2" fillId="25" borderId="0" xfId="0" applyFont="1" applyFill="1" applyProtection="1"/>
    <xf numFmtId="0" fontId="3" fillId="21" borderId="0" xfId="18" applyNumberFormat="1" applyFont="1" applyFill="1" applyBorder="1" applyAlignment="1" applyProtection="1">
      <alignment horizontal="center" vertical="top"/>
    </xf>
    <xf numFmtId="0" fontId="4" fillId="13" borderId="29" xfId="18" applyFont="1" applyFill="1" applyBorder="1" applyAlignment="1" applyProtection="1">
      <alignment vertical="top" wrapText="1"/>
    </xf>
    <xf numFmtId="0" fontId="2" fillId="28" borderId="29" xfId="18" applyFont="1" applyFill="1" applyBorder="1" applyAlignment="1" applyProtection="1">
      <alignment vertical="top" wrapText="1"/>
      <protection locked="0"/>
    </xf>
    <xf numFmtId="164" fontId="7" fillId="25" borderId="29" xfId="18" applyNumberFormat="1" applyFont="1" applyFill="1" applyBorder="1" applyAlignment="1" applyProtection="1">
      <alignment vertical="top"/>
    </xf>
    <xf numFmtId="164" fontId="7" fillId="25" borderId="29" xfId="18" quotePrefix="1" applyNumberFormat="1" applyFont="1" applyFill="1" applyBorder="1" applyAlignment="1" applyProtection="1">
      <alignment vertical="top"/>
    </xf>
    <xf numFmtId="164" fontId="2" fillId="17" borderId="29" xfId="18" applyNumberFormat="1" applyFill="1" applyBorder="1" applyAlignment="1" applyProtection="1">
      <alignment vertical="top"/>
    </xf>
    <xf numFmtId="164" fontId="2" fillId="25" borderId="29" xfId="18" applyNumberFormat="1" applyFill="1" applyBorder="1" applyAlignment="1" applyProtection="1">
      <alignment vertical="top"/>
    </xf>
    <xf numFmtId="0" fontId="2" fillId="27" borderId="24" xfId="18" applyNumberFormat="1" applyFill="1" applyBorder="1" applyAlignment="1" applyProtection="1">
      <alignment vertical="top"/>
    </xf>
    <xf numFmtId="164" fontId="25" fillId="25" borderId="29" xfId="18" applyNumberFormat="1" applyFont="1" applyFill="1" applyBorder="1" applyAlignment="1" applyProtection="1">
      <alignment vertical="top"/>
    </xf>
    <xf numFmtId="0" fontId="4" fillId="28" borderId="29" xfId="18" applyFont="1" applyFill="1" applyBorder="1" applyAlignment="1" applyProtection="1">
      <alignment horizontal="center" vertical="top"/>
      <protection locked="0"/>
    </xf>
    <xf numFmtId="164" fontId="7" fillId="25" borderId="29" xfId="18" applyNumberFormat="1" applyFont="1" applyFill="1" applyBorder="1" applyAlignment="1" applyProtection="1">
      <alignment vertical="center"/>
    </xf>
    <xf numFmtId="0" fontId="0" fillId="0" borderId="0" xfId="0" applyBorder="1" applyAlignment="1" applyProtection="1">
      <alignment vertical="top"/>
    </xf>
    <xf numFmtId="0" fontId="28" fillId="0" borderId="0" xfId="0" applyFont="1" applyAlignment="1" applyProtection="1">
      <alignment vertical="top"/>
    </xf>
    <xf numFmtId="0" fontId="23" fillId="0" borderId="0" xfId="0" applyFont="1" applyAlignment="1" applyProtection="1">
      <alignment horizontal="center" vertical="top"/>
    </xf>
    <xf numFmtId="0" fontId="0" fillId="13" borderId="0" xfId="0" applyFill="1" applyAlignment="1" applyProtection="1">
      <alignment vertical="top"/>
    </xf>
    <xf numFmtId="0" fontId="0" fillId="17" borderId="37" xfId="0" applyFill="1" applyBorder="1" applyAlignment="1" applyProtection="1">
      <alignment vertical="top"/>
    </xf>
    <xf numFmtId="0" fontId="0" fillId="17" borderId="38" xfId="0" applyFill="1" applyBorder="1" applyAlignment="1" applyProtection="1">
      <alignment vertical="top"/>
    </xf>
    <xf numFmtId="0" fontId="0" fillId="17" borderId="32" xfId="0" applyFill="1" applyBorder="1" applyAlignment="1" applyProtection="1">
      <alignment vertical="top"/>
    </xf>
    <xf numFmtId="0" fontId="0" fillId="17" borderId="39" xfId="0" applyFill="1" applyBorder="1" applyAlignment="1" applyProtection="1">
      <alignment vertical="top"/>
    </xf>
    <xf numFmtId="0" fontId="4" fillId="25" borderId="34" xfId="0" applyFont="1" applyFill="1" applyBorder="1" applyAlignment="1" applyProtection="1">
      <alignment horizontal="center" vertical="top"/>
    </xf>
    <xf numFmtId="0" fontId="4" fillId="13" borderId="0" xfId="0" applyNumberFormat="1" applyFont="1" applyFill="1" applyBorder="1" applyAlignment="1" applyProtection="1">
      <alignment vertical="top"/>
    </xf>
    <xf numFmtId="0" fontId="33" fillId="13" borderId="0" xfId="0" applyNumberFormat="1" applyFont="1" applyFill="1" applyBorder="1" applyAlignment="1" applyProtection="1">
      <alignment vertical="top"/>
    </xf>
    <xf numFmtId="0" fontId="58" fillId="17" borderId="8" xfId="0" applyNumberFormat="1" applyFont="1" applyFill="1" applyBorder="1" applyAlignment="1" applyProtection="1">
      <alignment vertical="top"/>
    </xf>
    <xf numFmtId="0" fontId="0" fillId="0" borderId="42" xfId="0" applyBorder="1" applyAlignment="1" applyProtection="1">
      <alignment vertical="top"/>
    </xf>
    <xf numFmtId="0" fontId="0" fillId="0" borderId="36" xfId="0" applyBorder="1" applyAlignment="1" applyProtection="1">
      <alignment vertical="top"/>
    </xf>
    <xf numFmtId="0" fontId="0" fillId="0" borderId="37" xfId="0" applyBorder="1" applyAlignment="1" applyProtection="1">
      <alignment vertical="top"/>
    </xf>
    <xf numFmtId="0" fontId="0" fillId="0" borderId="35" xfId="0" applyBorder="1" applyAlignment="1" applyProtection="1">
      <alignment vertical="top"/>
    </xf>
    <xf numFmtId="14" fontId="0" fillId="0" borderId="32" xfId="0" applyNumberFormat="1" applyBorder="1" applyAlignment="1" applyProtection="1">
      <alignment horizontal="left" vertical="top"/>
    </xf>
    <xf numFmtId="0" fontId="0" fillId="0" borderId="32" xfId="0" applyBorder="1" applyAlignment="1" applyProtection="1">
      <alignment vertical="top"/>
    </xf>
    <xf numFmtId="0" fontId="0" fillId="0" borderId="40" xfId="0" applyBorder="1" applyAlignment="1" applyProtection="1">
      <alignment vertical="top"/>
    </xf>
    <xf numFmtId="0" fontId="0" fillId="0" borderId="41" xfId="0" applyBorder="1" applyAlignment="1" applyProtection="1">
      <alignment vertical="top"/>
    </xf>
    <xf numFmtId="0" fontId="7" fillId="0" borderId="7" xfId="0" applyFont="1" applyBorder="1" applyAlignment="1" applyProtection="1">
      <alignment horizontal="center" vertical="top" wrapText="1"/>
    </xf>
    <xf numFmtId="0" fontId="7" fillId="0" borderId="21" xfId="0" applyFont="1" applyBorder="1" applyAlignment="1" applyProtection="1">
      <alignment horizontal="center" vertical="top" wrapText="1"/>
    </xf>
    <xf numFmtId="0" fontId="2" fillId="26" borderId="0" xfId="18" applyFont="1" applyFill="1" applyProtection="1"/>
    <xf numFmtId="0" fontId="2" fillId="26" borderId="0" xfId="18" applyFill="1" applyProtection="1"/>
    <xf numFmtId="0" fontId="53" fillId="13" borderId="0" xfId="0" applyNumberFormat="1" applyFont="1" applyFill="1" applyAlignment="1" applyProtection="1">
      <alignment horizontal="left" vertical="top" wrapText="1"/>
    </xf>
    <xf numFmtId="0" fontId="4" fillId="23" borderId="13" xfId="0" applyNumberFormat="1" applyFont="1" applyFill="1" applyBorder="1" applyAlignment="1" applyProtection="1">
      <alignment horizontal="left" vertical="center" wrapText="1" indent="1"/>
    </xf>
    <xf numFmtId="0" fontId="41" fillId="13" borderId="0" xfId="0" applyFont="1" applyFill="1" applyAlignment="1" applyProtection="1">
      <alignment horizontal="left" vertical="top" wrapText="1"/>
    </xf>
    <xf numFmtId="0" fontId="47" fillId="13" borderId="0" xfId="0" applyFont="1" applyFill="1" applyAlignment="1" applyProtection="1">
      <alignment horizontal="left" vertical="top" wrapText="1"/>
    </xf>
    <xf numFmtId="0" fontId="54" fillId="13" borderId="0" xfId="0" applyNumberFormat="1" applyFont="1" applyFill="1" applyAlignment="1" applyProtection="1">
      <alignment horizontal="left" vertical="top" wrapText="1"/>
    </xf>
    <xf numFmtId="0" fontId="52" fillId="13" borderId="0" xfId="0" applyFont="1" applyFill="1" applyAlignment="1" applyProtection="1">
      <alignment horizontal="left" vertical="top" wrapText="1" indent="2"/>
    </xf>
    <xf numFmtId="0" fontId="50" fillId="15" borderId="0" xfId="0" applyNumberFormat="1" applyFont="1" applyFill="1" applyAlignment="1" applyProtection="1">
      <alignment horizontal="left" vertical="center" wrapText="1"/>
    </xf>
    <xf numFmtId="0" fontId="5" fillId="13" borderId="0" xfId="18" applyFont="1" applyFill="1" applyAlignment="1" applyProtection="1">
      <alignment horizontal="left" vertical="top" wrapText="1"/>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xf>
    <xf numFmtId="0" fontId="5" fillId="0" borderId="0" xfId="18" applyFont="1" applyAlignment="1" applyProtection="1">
      <alignment horizontal="left" vertical="top" wrapText="1"/>
    </xf>
    <xf numFmtId="0" fontId="47" fillId="13" borderId="27" xfId="18" applyFont="1" applyFill="1" applyBorder="1" applyAlignment="1" applyProtection="1">
      <alignment horizontal="left" vertical="top" wrapText="1"/>
    </xf>
    <xf numFmtId="0" fontId="4" fillId="13" borderId="3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27" fillId="0" borderId="0" xfId="0" applyFont="1" applyAlignment="1" applyProtection="1">
      <alignment horizontal="left" vertical="top" wrapText="1"/>
    </xf>
    <xf numFmtId="0" fontId="4" fillId="0" borderId="0" xfId="0" applyFont="1" applyAlignment="1" applyProtection="1">
      <alignment horizontal="left" vertical="top" wrapText="1"/>
    </xf>
    <xf numFmtId="0" fontId="10" fillId="13" borderId="0" xfId="18" applyFont="1" applyFill="1" applyAlignment="1" applyProtection="1">
      <alignment horizontal="left" vertical="top" wrapText="1"/>
    </xf>
    <xf numFmtId="0" fontId="11" fillId="13" borderId="0" xfId="0" applyFont="1" applyFill="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2" fillId="17" borderId="0" xfId="0" applyFont="1" applyFill="1" applyAlignment="1" applyProtection="1">
      <alignment horizontal="left"/>
    </xf>
    <xf numFmtId="0" fontId="0" fillId="0" borderId="0" xfId="0" applyAlignment="1" applyProtection="1">
      <alignment horizontal="left" vertical="top"/>
    </xf>
    <xf numFmtId="0" fontId="4" fillId="13" borderId="0" xfId="0" applyNumberFormat="1" applyFont="1" applyFill="1" applyBorder="1" applyAlignment="1" applyProtection="1">
      <alignment horizontal="left" vertical="top"/>
    </xf>
    <xf numFmtId="0" fontId="33" fillId="13" borderId="0" xfId="0" applyNumberFormat="1" applyFont="1" applyFill="1" applyBorder="1" applyAlignment="1" applyProtection="1">
      <alignment horizontal="left" vertical="top"/>
    </xf>
    <xf numFmtId="0" fontId="69" fillId="13" borderId="0" xfId="0" applyNumberFormat="1" applyFont="1" applyFill="1" applyAlignment="1" applyProtection="1">
      <alignment horizontal="left" vertical="top" wrapText="1"/>
    </xf>
    <xf numFmtId="0" fontId="4" fillId="0" borderId="0" xfId="18" applyFont="1" applyAlignment="1" applyProtection="1">
      <alignment horizontal="left"/>
    </xf>
    <xf numFmtId="0" fontId="57" fillId="13" borderId="33" xfId="18" applyFont="1" applyFill="1" applyBorder="1" applyAlignment="1" applyProtection="1">
      <alignment horizontal="left" vertical="top" wrapText="1"/>
    </xf>
    <xf numFmtId="0" fontId="11" fillId="13" borderId="33" xfId="0" applyFont="1" applyFill="1" applyBorder="1" applyAlignment="1" applyProtection="1">
      <alignment horizontal="left" vertical="top" wrapText="1"/>
    </xf>
    <xf numFmtId="0" fontId="4" fillId="13" borderId="7" xfId="18" applyFont="1" applyFill="1" applyBorder="1" applyAlignment="1" applyProtection="1">
      <alignment horizontal="left" vertical="top" wrapText="1"/>
    </xf>
    <xf numFmtId="0" fontId="2" fillId="13" borderId="7" xfId="18" applyFont="1" applyFill="1" applyBorder="1" applyAlignment="1" applyProtection="1">
      <alignment horizontal="left" vertical="top" wrapText="1"/>
    </xf>
    <xf numFmtId="0" fontId="7" fillId="0" borderId="7" xfId="18" applyFont="1" applyBorder="1" applyAlignment="1" applyProtection="1">
      <alignment horizontal="left" vertical="top" wrapText="1"/>
    </xf>
    <xf numFmtId="0" fontId="7" fillId="0" borderId="7" xfId="18" applyFont="1" applyBorder="1" applyAlignment="1" applyProtection="1">
      <alignment horizontal="left" vertical="top"/>
    </xf>
    <xf numFmtId="0" fontId="6" fillId="0" borderId="7" xfId="18" applyFont="1" applyBorder="1" applyAlignment="1" applyProtection="1">
      <alignment horizontal="left" vertical="top"/>
    </xf>
    <xf numFmtId="0" fontId="46" fillId="0" borderId="0" xfId="18" applyFont="1" applyAlignment="1" applyProtection="1">
      <alignment horizontal="left" vertical="top" wrapText="1"/>
    </xf>
    <xf numFmtId="0" fontId="57" fillId="13" borderId="0" xfId="18" applyFont="1" applyFill="1" applyAlignment="1" applyProtection="1">
      <alignment horizontal="left" vertical="top" wrapText="1"/>
    </xf>
    <xf numFmtId="0" fontId="10" fillId="13" borderId="0" xfId="18" applyNumberFormat="1" applyFont="1" applyFill="1" applyAlignment="1" applyProtection="1">
      <alignment horizontal="left" vertical="top"/>
    </xf>
    <xf numFmtId="0" fontId="4" fillId="0" borderId="0" xfId="18" applyNumberFormat="1" applyFont="1" applyAlignment="1" applyProtection="1">
      <alignment horizontal="left" vertical="top" wrapText="1"/>
    </xf>
    <xf numFmtId="0" fontId="2" fillId="0" borderId="0" xfId="18" applyNumberFormat="1" applyAlignment="1" applyProtection="1">
      <alignment horizontal="left" vertical="top"/>
    </xf>
    <xf numFmtId="0" fontId="5" fillId="0" borderId="0" xfId="18" applyNumberFormat="1" applyFont="1" applyAlignment="1" applyProtection="1">
      <alignment horizontal="left" vertical="top"/>
    </xf>
    <xf numFmtId="0" fontId="7" fillId="0" borderId="7" xfId="18" applyNumberFormat="1" applyFont="1" applyBorder="1" applyAlignment="1" applyProtection="1">
      <alignment horizontal="left" vertical="top" wrapText="1"/>
    </xf>
    <xf numFmtId="0" fontId="4" fillId="0" borderId="0" xfId="18" applyNumberFormat="1" applyFont="1" applyFill="1" applyAlignment="1" applyProtection="1">
      <alignment horizontal="left" vertical="top" wrapText="1"/>
    </xf>
    <xf numFmtId="0" fontId="6" fillId="0" borderId="7" xfId="18" applyNumberFormat="1" applyFont="1" applyFill="1" applyBorder="1" applyAlignment="1" applyProtection="1">
      <alignment horizontal="left" vertical="top"/>
    </xf>
    <xf numFmtId="0" fontId="4" fillId="0" borderId="0" xfId="18" applyFont="1" applyFill="1" applyBorder="1" applyAlignment="1" applyProtection="1">
      <alignment horizontal="left" vertical="top" wrapText="1"/>
    </xf>
    <xf numFmtId="0" fontId="7" fillId="0" borderId="7" xfId="18" applyFont="1" applyFill="1" applyBorder="1" applyAlignment="1" applyProtection="1">
      <alignment horizontal="left" vertical="top" wrapText="1"/>
    </xf>
    <xf numFmtId="0" fontId="4" fillId="0" borderId="0" xfId="18" applyFont="1" applyBorder="1" applyAlignment="1" applyProtection="1">
      <alignment horizontal="left" vertical="top" wrapText="1"/>
    </xf>
    <xf numFmtId="0" fontId="2" fillId="25" borderId="0" xfId="0" applyFont="1" applyFill="1" applyAlignment="1" applyProtection="1">
      <alignment horizontal="left"/>
    </xf>
    <xf numFmtId="0" fontId="2" fillId="28" borderId="8" xfId="18" applyFont="1" applyFill="1" applyBorder="1" applyAlignment="1" applyProtection="1">
      <alignment vertical="top" wrapText="1"/>
      <protection locked="0"/>
    </xf>
    <xf numFmtId="0" fontId="4" fillId="13" borderId="29" xfId="0" applyFont="1" applyFill="1" applyBorder="1" applyAlignment="1" applyProtection="1">
      <alignment vertical="top" wrapText="1"/>
    </xf>
    <xf numFmtId="0" fontId="70" fillId="25" borderId="0" xfId="0" applyFont="1" applyFill="1" applyAlignment="1" applyProtection="1">
      <alignment vertical="center"/>
    </xf>
    <xf numFmtId="0" fontId="71" fillId="0" borderId="0" xfId="0" applyFont="1" applyAlignment="1" applyProtection="1">
      <alignment vertical="center" wrapText="1"/>
    </xf>
    <xf numFmtId="0" fontId="10" fillId="29" borderId="0" xfId="0" applyFont="1" applyFill="1" applyAlignment="1" applyProtection="1">
      <alignment vertical="center" wrapText="1"/>
    </xf>
    <xf numFmtId="0" fontId="2" fillId="0" borderId="0" xfId="0" applyFont="1" applyAlignment="1" applyProtection="1">
      <alignment vertical="center" wrapText="1"/>
    </xf>
    <xf numFmtId="0" fontId="4" fillId="0" borderId="0" xfId="0" applyFont="1" applyAlignment="1" applyProtection="1">
      <alignment vertical="center" wrapText="1"/>
    </xf>
    <xf numFmtId="0" fontId="2" fillId="29" borderId="0" xfId="0" applyFont="1" applyFill="1" applyAlignment="1" applyProtection="1">
      <alignment vertical="center" wrapText="1"/>
    </xf>
    <xf numFmtId="0" fontId="2" fillId="0" borderId="43"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44" xfId="0" applyFont="1" applyBorder="1" applyAlignment="1" applyProtection="1">
      <alignment vertical="center" wrapText="1"/>
    </xf>
    <xf numFmtId="0" fontId="10" fillId="0" borderId="0" xfId="0" applyFont="1" applyAlignment="1" applyProtection="1">
      <alignment vertical="center" wrapText="1"/>
    </xf>
    <xf numFmtId="0" fontId="33" fillId="29" borderId="0" xfId="0" applyFont="1" applyFill="1" applyAlignment="1" applyProtection="1">
      <alignment vertical="center" wrapText="1"/>
    </xf>
    <xf numFmtId="0" fontId="72" fillId="0" borderId="0" xfId="0" applyFont="1" applyAlignment="1" applyProtection="1">
      <alignment vertical="center" wrapText="1"/>
    </xf>
    <xf numFmtId="0" fontId="2" fillId="30" borderId="45" xfId="0" applyFont="1" applyFill="1" applyBorder="1" applyAlignment="1" applyProtection="1">
      <alignment vertical="center" wrapText="1"/>
    </xf>
    <xf numFmtId="0" fontId="35" fillId="0" borderId="0" xfId="0" applyFont="1" applyAlignment="1" applyProtection="1">
      <alignment vertical="center" wrapText="1"/>
    </xf>
    <xf numFmtId="0" fontId="2" fillId="30" borderId="0" xfId="0" applyFont="1" applyFill="1" applyAlignment="1" applyProtection="1">
      <alignment vertical="center" wrapText="1"/>
    </xf>
    <xf numFmtId="0" fontId="37" fillId="0" borderId="0" xfId="0" applyFont="1" applyAlignment="1" applyProtection="1">
      <alignment vertical="center" wrapText="1"/>
    </xf>
    <xf numFmtId="0" fontId="4" fillId="29" borderId="0" xfId="0" applyFont="1" applyFill="1" applyAlignment="1" applyProtection="1">
      <alignment vertical="center" wrapText="1"/>
    </xf>
    <xf numFmtId="0" fontId="73" fillId="29" borderId="0" xfId="0" applyFont="1" applyFill="1" applyAlignment="1" applyProtection="1">
      <alignment vertical="center" wrapText="1"/>
    </xf>
    <xf numFmtId="0" fontId="74" fillId="29" borderId="42" xfId="0" applyFont="1" applyFill="1" applyBorder="1" applyAlignment="1" applyProtection="1">
      <alignment vertical="center" wrapText="1"/>
    </xf>
    <xf numFmtId="0" fontId="75" fillId="31" borderId="0" xfId="0" applyFont="1" applyFill="1" applyAlignment="1" applyProtection="1">
      <alignment vertical="center" wrapText="1"/>
    </xf>
    <xf numFmtId="0" fontId="76" fillId="29" borderId="0" xfId="0" applyFont="1" applyFill="1" applyAlignment="1" applyProtection="1">
      <alignment vertical="center" wrapText="1"/>
    </xf>
    <xf numFmtId="0" fontId="7" fillId="29" borderId="13" xfId="0" applyFont="1" applyFill="1" applyBorder="1" applyAlignment="1" applyProtection="1">
      <alignment vertical="center" wrapText="1"/>
    </xf>
    <xf numFmtId="0" fontId="7" fillId="29" borderId="44" xfId="0" applyFont="1" applyFill="1" applyBorder="1" applyAlignment="1" applyProtection="1">
      <alignment vertical="center" wrapText="1"/>
    </xf>
    <xf numFmtId="0" fontId="77" fillId="29" borderId="0" xfId="0" applyFont="1" applyFill="1" applyAlignment="1" applyProtection="1">
      <alignment vertical="center" wrapText="1"/>
    </xf>
    <xf numFmtId="0" fontId="62" fillId="0" borderId="0" xfId="0" applyFont="1" applyAlignment="1" applyProtection="1">
      <alignment vertical="top" wrapText="1"/>
    </xf>
    <xf numFmtId="0" fontId="78" fillId="29" borderId="0" xfId="0" applyFont="1" applyFill="1" applyAlignment="1" applyProtection="1">
      <alignment vertical="center" wrapText="1"/>
    </xf>
    <xf numFmtId="0" fontId="25" fillId="29" borderId="0" xfId="0" applyFont="1" applyFill="1" applyAlignment="1" applyProtection="1">
      <alignment vertical="center" wrapText="1"/>
    </xf>
    <xf numFmtId="0" fontId="7" fillId="0" borderId="0" xfId="0" applyFont="1" applyAlignment="1" applyProtection="1">
      <alignment vertical="center" wrapText="1"/>
    </xf>
    <xf numFmtId="0" fontId="79" fillId="29" borderId="0" xfId="0" applyFont="1" applyFill="1" applyAlignment="1" applyProtection="1">
      <alignment vertical="center" wrapText="1"/>
    </xf>
    <xf numFmtId="0" fontId="80" fillId="29" borderId="0" xfId="0" applyFont="1" applyFill="1" applyAlignment="1" applyProtection="1">
      <alignment vertical="center" wrapText="1"/>
    </xf>
    <xf numFmtId="0" fontId="4" fillId="29" borderId="42" xfId="0" applyFont="1" applyFill="1" applyBorder="1" applyAlignment="1" applyProtection="1">
      <alignment vertical="center" wrapText="1"/>
    </xf>
    <xf numFmtId="0" fontId="79" fillId="0" borderId="0" xfId="0" applyFont="1" applyAlignment="1" applyProtection="1">
      <alignment vertical="center" wrapText="1"/>
    </xf>
    <xf numFmtId="0" fontId="7" fillId="0" borderId="13" xfId="0" applyFont="1" applyBorder="1" applyAlignment="1" applyProtection="1">
      <alignment vertical="center" wrapText="1"/>
    </xf>
    <xf numFmtId="0" fontId="7" fillId="0" borderId="44" xfId="0" applyFont="1" applyBorder="1" applyAlignment="1" applyProtection="1">
      <alignment vertical="center" wrapText="1"/>
    </xf>
    <xf numFmtId="0" fontId="81" fillId="29" borderId="0" xfId="0" applyFont="1" applyFill="1" applyAlignment="1" applyProtection="1">
      <alignment vertical="center" wrapText="1"/>
    </xf>
    <xf numFmtId="0" fontId="82" fillId="29" borderId="0" xfId="0" applyFont="1" applyFill="1" applyAlignment="1" applyProtection="1">
      <alignment vertical="center" wrapText="1"/>
    </xf>
    <xf numFmtId="0" fontId="76" fillId="0" borderId="4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4" xfId="0" applyFont="1" applyBorder="1" applyAlignment="1" applyProtection="1">
      <alignment vertical="center" wrapText="1"/>
    </xf>
    <xf numFmtId="0" fontId="79" fillId="29" borderId="42" xfId="0" applyFont="1" applyFill="1" applyBorder="1" applyAlignment="1" applyProtection="1">
      <alignment vertical="center" wrapText="1"/>
    </xf>
    <xf numFmtId="0" fontId="43" fillId="0" borderId="42" xfId="0" applyFont="1" applyBorder="1" applyAlignment="1" applyProtection="1">
      <alignment vertical="center" wrapText="1"/>
    </xf>
    <xf numFmtId="0" fontId="43" fillId="29" borderId="0" xfId="0" applyFont="1" applyFill="1" applyAlignment="1" applyProtection="1">
      <alignment vertical="center" wrapText="1"/>
    </xf>
    <xf numFmtId="0" fontId="32" fillId="0" borderId="13" xfId="0" applyFont="1" applyBorder="1" applyAlignment="1" applyProtection="1">
      <alignment vertical="center" wrapText="1"/>
    </xf>
    <xf numFmtId="0" fontId="7" fillId="0" borderId="45" xfId="0" applyFont="1" applyBorder="1" applyAlignment="1" applyProtection="1">
      <alignment vertical="center" wrapText="1"/>
    </xf>
    <xf numFmtId="0" fontId="2" fillId="0" borderId="42" xfId="0" applyFont="1" applyBorder="1" applyAlignment="1" applyProtection="1">
      <alignment vertical="center" wrapText="1"/>
    </xf>
    <xf numFmtId="0" fontId="2" fillId="0" borderId="14" xfId="0" applyFont="1" applyBorder="1" applyAlignment="1" applyProtection="1">
      <alignment vertical="center" wrapText="1"/>
    </xf>
    <xf numFmtId="0" fontId="77" fillId="0" borderId="0" xfId="0" applyFont="1" applyAlignment="1" applyProtection="1">
      <alignment vertical="center" wrapText="1"/>
    </xf>
    <xf numFmtId="0" fontId="74" fillId="29" borderId="0" xfId="0" applyFont="1" applyFill="1" applyAlignment="1" applyProtection="1">
      <alignment vertical="center" wrapText="1"/>
    </xf>
    <xf numFmtId="0" fontId="32" fillId="29" borderId="13" xfId="0" applyFont="1" applyFill="1" applyBorder="1" applyAlignment="1" applyProtection="1">
      <alignment vertical="center" wrapText="1"/>
    </xf>
    <xf numFmtId="0" fontId="32" fillId="29" borderId="44" xfId="0" applyFont="1" applyFill="1" applyBorder="1" applyAlignment="1" applyProtection="1">
      <alignment vertical="center" wrapText="1"/>
    </xf>
    <xf numFmtId="0" fontId="6" fillId="29" borderId="44" xfId="0" applyFont="1" applyFill="1" applyBorder="1" applyAlignment="1" applyProtection="1">
      <alignment vertical="center" wrapText="1"/>
    </xf>
    <xf numFmtId="0" fontId="32" fillId="29" borderId="49" xfId="0" applyFont="1" applyFill="1" applyBorder="1" applyAlignment="1" applyProtection="1">
      <alignment vertical="center" wrapText="1"/>
    </xf>
    <xf numFmtId="0" fontId="2" fillId="25" borderId="0" xfId="0" applyFont="1" applyFill="1" applyAlignment="1" applyProtection="1">
      <alignment vertical="center" wrapText="1"/>
    </xf>
    <xf numFmtId="0" fontId="2" fillId="25" borderId="42" xfId="0" applyFont="1" applyFill="1" applyBorder="1" applyAlignment="1" applyProtection="1">
      <alignment vertical="center" wrapText="1"/>
    </xf>
    <xf numFmtId="0" fontId="83" fillId="25" borderId="0" xfId="0" applyFont="1" applyFill="1" applyAlignment="1" applyProtection="1">
      <alignment vertical="center" wrapText="1"/>
    </xf>
    <xf numFmtId="0" fontId="2" fillId="26" borderId="0" xfId="0" applyFont="1" applyFill="1" applyAlignment="1" applyProtection="1">
      <alignment vertical="center" wrapText="1"/>
    </xf>
    <xf numFmtId="0" fontId="33" fillId="0" borderId="0" xfId="0" applyFont="1" applyAlignment="1" applyProtection="1">
      <alignment vertical="center" wrapText="1"/>
    </xf>
    <xf numFmtId="0" fontId="4" fillId="0" borderId="42" xfId="0" applyFont="1" applyBorder="1" applyAlignment="1" applyProtection="1">
      <alignment vertical="center" wrapText="1"/>
    </xf>
    <xf numFmtId="0" fontId="84" fillId="26" borderId="0" xfId="0" applyFont="1" applyFill="1" applyAlignment="1" applyProtection="1">
      <alignment vertical="center" wrapText="1"/>
    </xf>
    <xf numFmtId="0" fontId="22" fillId="0" borderId="30" xfId="19" applyFont="1" applyBorder="1" applyAlignment="1" applyProtection="1">
      <alignment horizontal="center" vertical="top"/>
    </xf>
    <xf numFmtId="0" fontId="2" fillId="0" borderId="0" xfId="18" applyAlignment="1" applyProtection="1">
      <alignment horizontal="center" vertical="top"/>
    </xf>
    <xf numFmtId="0" fontId="85" fillId="0" borderId="0" xfId="18" applyFont="1" applyAlignment="1" applyProtection="1">
      <alignment wrapText="1"/>
    </xf>
    <xf numFmtId="164" fontId="2" fillId="28" borderId="29" xfId="18" quotePrefix="1" applyNumberFormat="1" applyFill="1" applyBorder="1" applyAlignment="1" applyProtection="1">
      <alignment vertical="top"/>
      <protection locked="0"/>
    </xf>
    <xf numFmtId="0" fontId="85" fillId="0" borderId="0" xfId="18" applyFont="1" applyFill="1" applyAlignment="1" applyProtection="1">
      <alignment horizontal="left" vertical="top"/>
    </xf>
    <xf numFmtId="0" fontId="0" fillId="17" borderId="42" xfId="0" applyFill="1" applyBorder="1" applyAlignment="1" applyProtection="1">
      <alignment vertical="top"/>
    </xf>
    <xf numFmtId="0" fontId="0" fillId="17" borderId="51" xfId="0" applyFill="1" applyBorder="1" applyAlignment="1" applyProtection="1">
      <alignment vertical="top"/>
    </xf>
    <xf numFmtId="0" fontId="0" fillId="32" borderId="0" xfId="0" applyFill="1" applyAlignment="1" applyProtection="1">
      <alignment vertical="top"/>
    </xf>
    <xf numFmtId="0" fontId="0" fillId="32" borderId="0" xfId="0" applyFill="1" applyAlignment="1" applyProtection="1">
      <alignment vertical="top" wrapText="1"/>
    </xf>
    <xf numFmtId="0" fontId="10" fillId="13" borderId="0" xfId="0" applyFont="1" applyFill="1" applyBorder="1" applyAlignment="1" applyProtection="1">
      <alignment vertical="top"/>
    </xf>
    <xf numFmtId="0" fontId="0" fillId="32" borderId="0" xfId="0" applyFill="1" applyBorder="1" applyAlignment="1" applyProtection="1">
      <alignment vertical="top"/>
    </xf>
    <xf numFmtId="0" fontId="0" fillId="0" borderId="57" xfId="0" applyBorder="1" applyAlignment="1" applyProtection="1">
      <alignment vertical="top"/>
    </xf>
    <xf numFmtId="0" fontId="0" fillId="0" borderId="8" xfId="0" applyBorder="1" applyAlignment="1" applyProtection="1">
      <alignment vertical="top"/>
    </xf>
    <xf numFmtId="0" fontId="0" fillId="0" borderId="58" xfId="0" applyBorder="1" applyAlignment="1" applyProtection="1">
      <alignment vertical="top"/>
    </xf>
    <xf numFmtId="0" fontId="88" fillId="17" borderId="8" xfId="0" applyNumberFormat="1" applyFont="1" applyFill="1" applyBorder="1" applyAlignment="1" applyProtection="1">
      <alignment vertical="top"/>
    </xf>
    <xf numFmtId="0" fontId="4" fillId="32" borderId="0" xfId="0" applyFont="1" applyFill="1" applyAlignment="1" applyProtection="1">
      <alignment horizontal="center" vertical="top"/>
    </xf>
    <xf numFmtId="0" fontId="37" fillId="32" borderId="0" xfId="0" applyFont="1" applyFill="1" applyAlignment="1" applyProtection="1">
      <alignment vertical="top" wrapText="1"/>
    </xf>
    <xf numFmtId="0" fontId="37" fillId="32" borderId="0" xfId="0" applyFont="1" applyFill="1" applyBorder="1" applyAlignment="1" applyProtection="1">
      <alignment vertical="top" wrapText="1"/>
    </xf>
    <xf numFmtId="0" fontId="0" fillId="32" borderId="0" xfId="0" applyFill="1" applyProtection="1"/>
    <xf numFmtId="0" fontId="2" fillId="13" borderId="0" xfId="0" applyFont="1" applyFill="1" applyAlignment="1">
      <alignment vertical="top" wrapText="1"/>
    </xf>
    <xf numFmtId="0" fontId="0" fillId="0" borderId="0" xfId="0" applyAlignment="1">
      <alignment vertical="top"/>
    </xf>
    <xf numFmtId="0" fontId="85" fillId="0" borderId="0" xfId="0" applyFont="1" applyProtection="1"/>
    <xf numFmtId="0" fontId="2" fillId="32" borderId="0" xfId="18" applyFill="1" applyProtection="1"/>
    <xf numFmtId="0" fontId="2" fillId="32" borderId="0" xfId="18" applyFont="1" applyFill="1" applyProtection="1"/>
    <xf numFmtId="0" fontId="4" fillId="13" borderId="0" xfId="0" applyFont="1" applyFill="1" applyAlignment="1" applyProtection="1">
      <alignment vertical="top"/>
    </xf>
    <xf numFmtId="0" fontId="2" fillId="0" borderId="0" xfId="0" applyFont="1" applyAlignment="1" applyProtection="1"/>
    <xf numFmtId="0" fontId="30" fillId="32" borderId="0" xfId="18" applyFont="1" applyFill="1" applyAlignment="1" applyProtection="1">
      <alignment vertical="top" wrapText="1"/>
    </xf>
    <xf numFmtId="0" fontId="4" fillId="32" borderId="0" xfId="18" applyFont="1" applyFill="1" applyAlignment="1" applyProtection="1">
      <alignment horizontal="left" vertical="top"/>
    </xf>
    <xf numFmtId="0" fontId="6" fillId="32" borderId="0" xfId="18" applyNumberFormat="1" applyFont="1" applyFill="1" applyBorder="1" applyAlignment="1" applyProtection="1">
      <alignment horizontal="left" vertical="top"/>
    </xf>
    <xf numFmtId="0" fontId="0" fillId="17" borderId="30" xfId="0" applyFill="1" applyBorder="1" applyAlignment="1" applyProtection="1">
      <alignment vertical="top"/>
    </xf>
    <xf numFmtId="0" fontId="0" fillId="17" borderId="60" xfId="0" applyFill="1" applyBorder="1" applyAlignment="1" applyProtection="1">
      <alignment vertical="top"/>
    </xf>
    <xf numFmtId="0" fontId="7" fillId="28" borderId="29" xfId="0" applyNumberFormat="1" applyFont="1" applyFill="1" applyBorder="1" applyAlignment="1" applyProtection="1">
      <alignment vertical="top"/>
      <protection locked="0"/>
    </xf>
    <xf numFmtId="1" fontId="7" fillId="28" borderId="29" xfId="0" applyNumberFormat="1" applyFont="1" applyFill="1" applyBorder="1" applyAlignment="1" applyProtection="1">
      <alignment horizontal="center" vertical="top"/>
      <protection locked="0"/>
    </xf>
    <xf numFmtId="0" fontId="85" fillId="0" borderId="0" xfId="18" applyNumberFormat="1" applyFont="1" applyAlignment="1" applyProtection="1">
      <alignment vertical="top"/>
    </xf>
    <xf numFmtId="0" fontId="2" fillId="26" borderId="0" xfId="18" applyNumberFormat="1" applyFill="1" applyAlignment="1" applyProtection="1">
      <alignment vertical="top"/>
    </xf>
    <xf numFmtId="0" fontId="8" fillId="0" borderId="0" xfId="14" applyAlignment="1" applyProtection="1">
      <alignment vertical="top" wrapText="1"/>
    </xf>
    <xf numFmtId="0" fontId="0" fillId="0" borderId="0" xfId="0" applyFill="1" applyAlignment="1" applyProtection="1">
      <alignment horizontal="left" vertical="top" wrapText="1"/>
    </xf>
    <xf numFmtId="0" fontId="2" fillId="13" borderId="0" xfId="0" applyFont="1" applyFill="1" applyAlignment="1" applyProtection="1">
      <alignment horizontal="left" vertical="top" wrapText="1"/>
    </xf>
    <xf numFmtId="0" fontId="5" fillId="0" borderId="0" xfId="18" applyFont="1" applyAlignment="1" applyProtection="1">
      <alignment horizontal="left" vertical="top" wrapText="1"/>
    </xf>
    <xf numFmtId="0" fontId="2" fillId="0" borderId="0" xfId="18" applyAlignment="1" applyProtection="1">
      <alignment vertical="top" wrapText="1"/>
    </xf>
    <xf numFmtId="0" fontId="4" fillId="27" borderId="0" xfId="0" applyFont="1" applyFill="1" applyAlignment="1" applyProtection="1">
      <alignment horizontal="center" vertical="top"/>
    </xf>
    <xf numFmtId="0" fontId="2" fillId="27" borderId="0" xfId="0" applyFont="1" applyFill="1" applyAlignment="1" applyProtection="1">
      <alignment horizontal="left" vertical="top"/>
    </xf>
    <xf numFmtId="0" fontId="0" fillId="0" borderId="0" xfId="0" applyAlignment="1">
      <alignment horizontal="left" vertical="top" wrapText="1"/>
    </xf>
    <xf numFmtId="0" fontId="2" fillId="13" borderId="0" xfId="0" quotePrefix="1" applyNumberFormat="1" applyFont="1" applyFill="1" applyBorder="1" applyAlignment="1" applyProtection="1">
      <alignment horizontal="right" vertical="top"/>
    </xf>
    <xf numFmtId="0" fontId="2" fillId="13" borderId="0" xfId="0" applyFont="1" applyFill="1" applyProtection="1"/>
    <xf numFmtId="0" fontId="2" fillId="13" borderId="0" xfId="0" applyFont="1" applyFill="1" applyBorder="1" applyProtection="1"/>
    <xf numFmtId="0" fontId="2" fillId="13" borderId="0" xfId="0" applyFont="1" applyFill="1" applyAlignment="1" applyProtection="1">
      <alignment horizontal="center" vertical="top" wrapText="1"/>
    </xf>
    <xf numFmtId="0" fontId="2" fillId="0" borderId="0" xfId="0" applyFont="1" applyFill="1" applyAlignment="1" applyProtection="1">
      <alignment vertical="top"/>
    </xf>
    <xf numFmtId="0" fontId="2" fillId="0" borderId="0" xfId="0" applyFont="1" applyFill="1" applyBorder="1" applyAlignment="1" applyProtection="1">
      <alignment vertical="top"/>
    </xf>
    <xf numFmtId="0" fontId="4" fillId="13" borderId="0" xfId="0" applyFont="1" applyFill="1" applyProtection="1"/>
    <xf numFmtId="0" fontId="37" fillId="13" borderId="0" xfId="14" applyFont="1" applyFill="1" applyAlignment="1" applyProtection="1"/>
    <xf numFmtId="0" fontId="2" fillId="13" borderId="0" xfId="0" applyFont="1" applyFill="1" applyAlignment="1" applyProtection="1"/>
    <xf numFmtId="0" fontId="2" fillId="16" borderId="0" xfId="0" applyFont="1" applyFill="1" applyProtection="1"/>
    <xf numFmtId="0" fontId="2" fillId="0" borderId="0" xfId="0" applyFont="1" applyFill="1" applyBorder="1" applyProtection="1"/>
    <xf numFmtId="0" fontId="2" fillId="0" borderId="0" xfId="0" applyFont="1" applyFill="1" applyAlignment="1" applyProtection="1">
      <alignment horizontal="center" vertical="top" wrapText="1"/>
    </xf>
    <xf numFmtId="0" fontId="86" fillId="35" borderId="0" xfId="18" applyNumberFormat="1" applyFont="1" applyFill="1" applyAlignment="1" applyProtection="1">
      <alignment vertical="top"/>
    </xf>
    <xf numFmtId="0" fontId="2" fillId="34" borderId="0" xfId="18" applyNumberFormat="1" applyFill="1" applyAlignment="1" applyProtection="1">
      <alignment vertical="top"/>
    </xf>
    <xf numFmtId="0" fontId="2" fillId="28" borderId="0" xfId="18" applyFill="1" applyBorder="1" applyProtection="1">
      <protection locked="0"/>
    </xf>
    <xf numFmtId="0" fontId="49" fillId="27" borderId="0" xfId="0" applyFont="1" applyFill="1" applyAlignment="1" applyProtection="1">
      <alignment horizontal="left" vertical="top" wrapText="1"/>
    </xf>
    <xf numFmtId="0" fontId="92" fillId="27" borderId="0" xfId="0" applyFont="1" applyFill="1" applyAlignment="1" applyProtection="1">
      <alignment vertical="top"/>
    </xf>
    <xf numFmtId="0" fontId="92" fillId="27" borderId="0" xfId="0" applyFont="1" applyFill="1" applyAlignment="1" applyProtection="1">
      <alignment horizontal="right" vertical="top"/>
    </xf>
    <xf numFmtId="0" fontId="92" fillId="27" borderId="0" xfId="0" applyFont="1" applyFill="1" applyBorder="1" applyAlignment="1" applyProtection="1">
      <alignment horizontal="right" vertical="top"/>
    </xf>
    <xf numFmtId="0" fontId="92" fillId="27" borderId="0" xfId="0" applyFont="1" applyFill="1" applyBorder="1" applyAlignment="1" applyProtection="1">
      <alignment vertical="top"/>
    </xf>
    <xf numFmtId="0" fontId="91" fillId="27" borderId="0" xfId="0" applyFont="1" applyFill="1" applyAlignment="1" applyProtection="1">
      <alignment horizontal="right" vertical="top"/>
    </xf>
    <xf numFmtId="0" fontId="92" fillId="27" borderId="0" xfId="0" applyFont="1" applyFill="1" applyAlignment="1" applyProtection="1">
      <alignment horizontal="left" vertical="top" indent="1"/>
    </xf>
    <xf numFmtId="0" fontId="0" fillId="25" borderId="0" xfId="0" applyFill="1" applyProtection="1"/>
    <xf numFmtId="0" fontId="2" fillId="27" borderId="0" xfId="0" applyFont="1" applyFill="1" applyAlignment="1" applyProtection="1">
      <alignment vertical="top"/>
    </xf>
    <xf numFmtId="0" fontId="4" fillId="17" borderId="36" xfId="0" applyFont="1" applyFill="1" applyBorder="1" applyAlignment="1" applyProtection="1">
      <alignment horizontal="left" vertical="top" indent="1"/>
    </xf>
    <xf numFmtId="0" fontId="4" fillId="25" borderId="35" xfId="0" applyFont="1" applyFill="1" applyBorder="1" applyAlignment="1" applyProtection="1">
      <alignment horizontal="left" vertical="top" indent="1"/>
    </xf>
    <xf numFmtId="0" fontId="4" fillId="17" borderId="59" xfId="0" applyFont="1" applyFill="1" applyBorder="1" applyAlignment="1" applyProtection="1">
      <alignment horizontal="left" vertical="top" indent="1"/>
    </xf>
    <xf numFmtId="0" fontId="4" fillId="25" borderId="44" xfId="0" applyFont="1" applyFill="1" applyBorder="1" applyAlignment="1" applyProtection="1">
      <alignment horizontal="left" vertical="top" indent="1"/>
    </xf>
    <xf numFmtId="0" fontId="2" fillId="27" borderId="0" xfId="0" applyFont="1" applyFill="1" applyAlignment="1" applyProtection="1">
      <alignment horizontal="left" vertical="top" wrapText="1"/>
    </xf>
    <xf numFmtId="0" fontId="0" fillId="25" borderId="0" xfId="0" applyFont="1" applyFill="1" applyProtection="1"/>
    <xf numFmtId="0" fontId="2" fillId="32" borderId="0" xfId="0" applyFont="1" applyFill="1" applyAlignment="1" applyProtection="1">
      <alignment vertical="top"/>
    </xf>
    <xf numFmtId="0" fontId="2" fillId="32" borderId="0" xfId="0" applyFont="1" applyFill="1" applyBorder="1" applyAlignment="1" applyProtection="1">
      <alignment vertical="top"/>
    </xf>
    <xf numFmtId="0" fontId="2" fillId="27" borderId="0" xfId="0" applyFont="1" applyFill="1" applyBorder="1" applyAlignment="1" applyProtection="1">
      <alignment vertical="top"/>
    </xf>
    <xf numFmtId="0" fontId="4" fillId="27" borderId="0" xfId="0" applyFont="1" applyFill="1" applyAlignment="1" applyProtection="1">
      <alignment horizontal="left" vertical="top"/>
    </xf>
    <xf numFmtId="0" fontId="2" fillId="27" borderId="0" xfId="0" applyFont="1" applyFill="1" applyAlignment="1" applyProtection="1">
      <alignment horizontal="right" vertical="top"/>
    </xf>
    <xf numFmtId="0" fontId="2" fillId="27" borderId="29" xfId="0" applyFont="1" applyFill="1" applyBorder="1" applyAlignment="1" applyProtection="1">
      <alignment horizontal="left" vertical="top" indent="1"/>
    </xf>
    <xf numFmtId="0" fontId="2" fillId="27" borderId="0" xfId="0" applyFont="1" applyFill="1" applyAlignment="1" applyProtection="1">
      <alignment horizontal="left" vertical="top" indent="1"/>
    </xf>
    <xf numFmtId="0" fontId="33" fillId="27" borderId="0" xfId="0" applyFont="1" applyFill="1" applyAlignment="1" applyProtection="1">
      <alignment vertical="top"/>
    </xf>
    <xf numFmtId="0" fontId="4" fillId="27" borderId="0" xfId="0" applyFont="1" applyFill="1" applyAlignment="1" applyProtection="1">
      <alignment horizontal="right" vertical="top"/>
    </xf>
    <xf numFmtId="0" fontId="2" fillId="28" borderId="29" xfId="0" applyFont="1" applyFill="1" applyBorder="1" applyAlignment="1" applyProtection="1">
      <alignment horizontal="center" vertical="top"/>
      <protection locked="0"/>
    </xf>
    <xf numFmtId="0" fontId="2" fillId="28" borderId="29" xfId="0" applyFont="1" applyFill="1" applyBorder="1" applyAlignment="1" applyProtection="1">
      <alignment vertical="top"/>
      <protection locked="0"/>
    </xf>
    <xf numFmtId="0" fontId="2" fillId="28" borderId="20" xfId="0" applyFont="1" applyFill="1" applyBorder="1" applyAlignment="1" applyProtection="1">
      <alignment horizontal="center" vertical="top"/>
      <protection locked="0"/>
    </xf>
    <xf numFmtId="0" fontId="2" fillId="28" borderId="20" xfId="0" applyFont="1" applyFill="1" applyBorder="1" applyAlignment="1" applyProtection="1">
      <alignment vertical="top"/>
      <protection locked="0"/>
    </xf>
    <xf numFmtId="0" fontId="2" fillId="27" borderId="0" xfId="0" applyFont="1" applyFill="1" applyBorder="1" applyAlignment="1" applyProtection="1">
      <alignment horizontal="right" vertical="top"/>
    </xf>
    <xf numFmtId="0" fontId="2" fillId="25" borderId="29" xfId="0" applyFont="1" applyFill="1" applyBorder="1" applyAlignment="1" applyProtection="1">
      <alignment horizontal="center" vertical="top"/>
    </xf>
    <xf numFmtId="167" fontId="2" fillId="25" borderId="29" xfId="0" applyNumberFormat="1" applyFont="1" applyFill="1" applyBorder="1" applyAlignment="1" applyProtection="1">
      <alignment horizontal="center" vertical="top"/>
    </xf>
    <xf numFmtId="3" fontId="2" fillId="28" borderId="29" xfId="0" applyNumberFormat="1" applyFont="1" applyFill="1" applyBorder="1" applyAlignment="1" applyProtection="1">
      <alignment horizontal="center" vertical="top"/>
      <protection locked="0"/>
    </xf>
    <xf numFmtId="167" fontId="2" fillId="28" borderId="29" xfId="0" applyNumberFormat="1" applyFont="1" applyFill="1" applyBorder="1" applyAlignment="1" applyProtection="1">
      <alignment horizontal="center" vertical="top"/>
      <protection locked="0"/>
    </xf>
    <xf numFmtId="0" fontId="2" fillId="32" borderId="0" xfId="18" applyFill="1" applyAlignment="1" applyProtection="1">
      <alignment vertical="top"/>
    </xf>
    <xf numFmtId="0" fontId="2" fillId="32" borderId="0" xfId="18" applyFont="1" applyFill="1" applyAlignment="1" applyProtection="1">
      <alignment vertical="top"/>
    </xf>
    <xf numFmtId="0" fontId="2" fillId="28" borderId="29" xfId="18" applyFill="1" applyBorder="1" applyAlignment="1" applyProtection="1">
      <alignment vertical="top"/>
      <protection locked="0"/>
    </xf>
    <xf numFmtId="168" fontId="2" fillId="28" borderId="29" xfId="18" applyNumberFormat="1" applyFont="1" applyFill="1" applyBorder="1" applyAlignment="1" applyProtection="1">
      <alignment vertical="top" wrapText="1"/>
      <protection locked="0"/>
    </xf>
    <xf numFmtId="0" fontId="2" fillId="32" borderId="0" xfId="18" applyFill="1" applyAlignment="1" applyProtection="1">
      <alignment vertical="top" wrapText="1"/>
    </xf>
    <xf numFmtId="0" fontId="5" fillId="32" borderId="0" xfId="18" applyFont="1" applyFill="1" applyAlignment="1" applyProtection="1">
      <alignment horizontal="left" vertical="top" wrapText="1"/>
    </xf>
    <xf numFmtId="0" fontId="0" fillId="32" borderId="0" xfId="0" applyFill="1" applyAlignment="1">
      <alignment horizontal="left" vertical="top" wrapText="1"/>
    </xf>
    <xf numFmtId="164" fontId="7" fillId="25" borderId="7" xfId="18" applyNumberFormat="1" applyFont="1" applyFill="1" applyBorder="1" applyAlignment="1" applyProtection="1">
      <alignment vertical="top"/>
    </xf>
    <xf numFmtId="164" fontId="56" fillId="25" borderId="66" xfId="18" applyNumberFormat="1" applyFont="1" applyFill="1" applyBorder="1" applyAlignment="1" applyProtection="1">
      <alignment vertical="top"/>
    </xf>
    <xf numFmtId="164" fontId="56" fillId="25" borderId="66" xfId="18" quotePrefix="1" applyNumberFormat="1" applyFont="1" applyFill="1" applyBorder="1" applyAlignment="1" applyProtection="1">
      <alignment vertical="top"/>
    </xf>
    <xf numFmtId="164" fontId="56" fillId="25" borderId="67" xfId="18" applyNumberFormat="1" applyFont="1" applyFill="1" applyBorder="1" applyAlignment="1" applyProtection="1">
      <alignment vertical="top"/>
    </xf>
    <xf numFmtId="164" fontId="25" fillId="25" borderId="7" xfId="18" applyNumberFormat="1" applyFont="1" applyFill="1" applyBorder="1" applyAlignment="1" applyProtection="1">
      <alignment vertical="top"/>
    </xf>
    <xf numFmtId="164" fontId="98" fillId="22" borderId="66" xfId="18" applyNumberFormat="1" applyFont="1" applyFill="1" applyBorder="1" applyAlignment="1" applyProtection="1">
      <alignment vertical="top"/>
      <protection locked="0"/>
    </xf>
    <xf numFmtId="164" fontId="99" fillId="25" borderId="67" xfId="18" applyNumberFormat="1" applyFont="1" applyFill="1" applyBorder="1" applyAlignment="1" applyProtection="1">
      <alignment vertical="top"/>
    </xf>
    <xf numFmtId="164" fontId="7" fillId="27" borderId="7" xfId="18" applyNumberFormat="1" applyFont="1" applyFill="1" applyBorder="1" applyAlignment="1" applyProtection="1">
      <alignment vertical="top"/>
    </xf>
    <xf numFmtId="164" fontId="56" fillId="22" borderId="66" xfId="18" applyNumberFormat="1" applyFont="1" applyFill="1" applyBorder="1" applyAlignment="1" applyProtection="1">
      <alignment vertical="top"/>
      <protection locked="0"/>
    </xf>
    <xf numFmtId="164" fontId="56" fillId="0" borderId="66" xfId="18" applyNumberFormat="1" applyFont="1" applyFill="1" applyBorder="1" applyAlignment="1" applyProtection="1">
      <alignment vertical="top"/>
    </xf>
    <xf numFmtId="0" fontId="2" fillId="0" borderId="43" xfId="18" applyNumberFormat="1" applyBorder="1" applyAlignment="1" applyProtection="1">
      <alignment vertical="top"/>
    </xf>
    <xf numFmtId="0" fontId="3" fillId="21" borderId="0" xfId="0" applyFont="1" applyFill="1" applyAlignment="1">
      <alignment vertical="top" wrapText="1"/>
    </xf>
    <xf numFmtId="0" fontId="4" fillId="33" borderId="34" xfId="0" applyFont="1" applyFill="1" applyBorder="1" applyProtection="1"/>
    <xf numFmtId="0" fontId="4" fillId="33" borderId="47" xfId="0" applyFont="1" applyFill="1" applyBorder="1" applyAlignment="1" applyProtection="1">
      <alignment horizontal="center"/>
    </xf>
    <xf numFmtId="0" fontId="4" fillId="33" borderId="48" xfId="0" applyFont="1" applyFill="1" applyBorder="1" applyAlignment="1" applyProtection="1">
      <alignment horizontal="center"/>
    </xf>
    <xf numFmtId="0" fontId="4" fillId="33" borderId="46" xfId="0" applyFont="1" applyFill="1" applyBorder="1" applyAlignment="1" applyProtection="1">
      <alignment horizontal="center"/>
    </xf>
    <xf numFmtId="0" fontId="4" fillId="13" borderId="0" xfId="18" applyFont="1" applyFill="1" applyAlignment="1" applyProtection="1">
      <alignment vertical="top"/>
    </xf>
    <xf numFmtId="0" fontId="2" fillId="0" borderId="0" xfId="18" applyAlignment="1" applyProtection="1">
      <alignment vertical="top" wrapText="1"/>
    </xf>
    <xf numFmtId="0" fontId="85" fillId="24" borderId="0" xfId="0" applyFont="1" applyFill="1" applyBorder="1" applyAlignment="1" applyProtection="1">
      <alignment vertical="top"/>
    </xf>
    <xf numFmtId="0" fontId="7" fillId="0" borderId="29" xfId="18" applyFont="1" applyBorder="1" applyAlignment="1" applyProtection="1">
      <alignment horizontal="center" vertical="top" wrapText="1"/>
    </xf>
    <xf numFmtId="0" fontId="2" fillId="27" borderId="54" xfId="0" applyFont="1" applyFill="1" applyBorder="1" applyAlignment="1" applyProtection="1">
      <alignment horizontal="left" vertical="top" indent="1"/>
    </xf>
    <xf numFmtId="0" fontId="2" fillId="27" borderId="56" xfId="0" applyFont="1" applyFill="1" applyBorder="1" applyAlignment="1" applyProtection="1">
      <alignment horizontal="left" vertical="top" indent="1"/>
    </xf>
    <xf numFmtId="2" fontId="7" fillId="22" borderId="29" xfId="18" applyNumberFormat="1" applyFont="1" applyFill="1" applyBorder="1" applyAlignment="1" applyProtection="1">
      <alignment horizontal="right" vertical="top"/>
      <protection locked="0"/>
    </xf>
    <xf numFmtId="0" fontId="10" fillId="17" borderId="15" xfId="0" applyNumberFormat="1" applyFont="1" applyFill="1" applyBorder="1" applyAlignment="1" applyProtection="1">
      <alignment vertical="center"/>
    </xf>
    <xf numFmtId="0" fontId="2" fillId="26" borderId="34" xfId="18" applyFont="1" applyFill="1" applyBorder="1" applyAlignment="1" applyProtection="1">
      <alignment horizontal="center" vertical="top"/>
    </xf>
    <xf numFmtId="0" fontId="0" fillId="26" borderId="0" xfId="0" applyFill="1" applyAlignment="1" applyProtection="1">
      <alignment vertical="top"/>
    </xf>
    <xf numFmtId="0" fontId="0" fillId="26" borderId="29" xfId="0" applyFill="1" applyBorder="1" applyAlignment="1" applyProtection="1">
      <alignment vertical="top"/>
    </xf>
    <xf numFmtId="0" fontId="2" fillId="26" borderId="0" xfId="0" applyFont="1" applyFill="1" applyAlignment="1" applyProtection="1">
      <alignment vertical="top"/>
    </xf>
    <xf numFmtId="0" fontId="4" fillId="13" borderId="0" xfId="0" applyFont="1" applyFill="1" applyAlignment="1">
      <alignment vertical="top"/>
    </xf>
    <xf numFmtId="0" fontId="69" fillId="13" borderId="0" xfId="0" applyNumberFormat="1" applyFont="1" applyFill="1" applyAlignment="1" applyProtection="1">
      <alignment horizontal="justify" vertical="top" wrapText="1"/>
    </xf>
    <xf numFmtId="0" fontId="69" fillId="13" borderId="0" xfId="0" applyFont="1" applyFill="1" applyAlignment="1" applyProtection="1">
      <alignment horizontal="justify" vertical="top" wrapText="1"/>
    </xf>
    <xf numFmtId="0" fontId="2" fillId="0" borderId="0" xfId="18" applyAlignment="1" applyProtection="1">
      <alignment vertical="top" wrapText="1"/>
    </xf>
    <xf numFmtId="0" fontId="5" fillId="0" borderId="0" xfId="18" applyFont="1" applyAlignment="1" applyProtection="1">
      <alignment vertical="top" wrapText="1"/>
    </xf>
    <xf numFmtId="0" fontId="5" fillId="0" borderId="0" xfId="18" applyFont="1" applyAlignment="1" applyProtection="1">
      <alignment horizontal="left" vertical="top" wrapText="1"/>
    </xf>
    <xf numFmtId="0" fontId="106" fillId="0" borderId="0" xfId="0" applyNumberFormat="1" applyFont="1" applyFill="1" applyBorder="1" applyAlignment="1" applyProtection="1">
      <alignment horizontal="left" vertical="top"/>
    </xf>
    <xf numFmtId="0" fontId="111" fillId="0" borderId="0" xfId="0" applyFont="1" applyFill="1" applyBorder="1" applyAlignment="1" applyProtection="1">
      <alignment horizontal="left" vertical="top" wrapText="1"/>
    </xf>
    <xf numFmtId="0" fontId="108" fillId="0" borderId="0" xfId="0" applyNumberFormat="1" applyFont="1" applyFill="1" applyBorder="1" applyAlignment="1" applyProtection="1">
      <alignment horizontal="left" vertical="top"/>
    </xf>
    <xf numFmtId="0" fontId="106" fillId="0" borderId="0" xfId="18" applyFont="1" applyFill="1" applyBorder="1" applyAlignment="1" applyProtection="1">
      <alignment horizontal="left" vertical="top"/>
    </xf>
    <xf numFmtId="0" fontId="106" fillId="0" borderId="0" xfId="18" applyFont="1" applyFill="1" applyBorder="1" applyAlignment="1" applyProtection="1">
      <alignment horizontal="left" vertical="top" wrapText="1"/>
    </xf>
    <xf numFmtId="0" fontId="111" fillId="0" borderId="0" xfId="18" applyFont="1" applyFill="1" applyBorder="1" applyAlignment="1" applyProtection="1">
      <alignment horizontal="left" vertical="top" wrapText="1"/>
    </xf>
    <xf numFmtId="0" fontId="109" fillId="0" borderId="0" xfId="18" applyFont="1" applyFill="1" applyBorder="1" applyAlignment="1" applyProtection="1">
      <alignment horizontal="left" vertical="top"/>
    </xf>
    <xf numFmtId="0" fontId="0" fillId="36" borderId="0" xfId="0" applyFill="1" applyProtection="1"/>
    <xf numFmtId="0" fontId="3" fillId="21" borderId="32" xfId="18" applyFont="1" applyFill="1" applyBorder="1" applyAlignment="1" applyProtection="1">
      <alignment horizontal="center" vertical="top"/>
    </xf>
    <xf numFmtId="0" fontId="4" fillId="13" borderId="0" xfId="18" applyFont="1" applyFill="1" applyAlignment="1" applyProtection="1">
      <alignment horizontal="center" vertical="top"/>
    </xf>
    <xf numFmtId="0" fontId="2" fillId="0" borderId="0" xfId="18" applyFill="1" applyAlignment="1" applyProtection="1">
      <alignment horizontal="center" vertical="top"/>
    </xf>
    <xf numFmtId="0" fontId="2" fillId="0" borderId="0" xfId="18" applyNumberFormat="1" applyFont="1" applyFill="1" applyBorder="1" applyAlignment="1" applyProtection="1">
      <alignment horizontal="center" vertical="top"/>
    </xf>
    <xf numFmtId="0" fontId="46" fillId="0" borderId="0" xfId="18" applyFont="1" applyFill="1" applyAlignment="1" applyProtection="1">
      <alignment horizontal="center" vertical="top"/>
    </xf>
    <xf numFmtId="0" fontId="5" fillId="0" borderId="0" xfId="18" applyFont="1" applyAlignment="1" applyProtection="1">
      <alignment horizontal="center" vertical="top"/>
    </xf>
    <xf numFmtId="0" fontId="7" fillId="0" borderId="0" xfId="18" applyFont="1" applyFill="1" applyBorder="1" applyAlignment="1" applyProtection="1">
      <alignment horizontal="left" vertical="top"/>
    </xf>
    <xf numFmtId="0" fontId="2" fillId="0" borderId="29" xfId="18" applyNumberFormat="1" applyFont="1" applyFill="1" applyBorder="1" applyAlignment="1" applyProtection="1">
      <alignment vertical="top" wrapText="1"/>
    </xf>
    <xf numFmtId="0" fontId="2" fillId="0" borderId="29" xfId="18" applyFill="1" applyBorder="1" applyAlignment="1" applyProtection="1">
      <alignment vertical="top" wrapText="1"/>
    </xf>
    <xf numFmtId="14" fontId="2" fillId="0" borderId="29" xfId="18" applyNumberFormat="1" applyFill="1" applyBorder="1" applyAlignment="1" applyProtection="1">
      <alignment horizontal="center" vertical="top" wrapText="1"/>
    </xf>
    <xf numFmtId="14" fontId="2" fillId="0" borderId="29" xfId="18" applyNumberFormat="1" applyFont="1" applyFill="1" applyBorder="1" applyAlignment="1" applyProtection="1">
      <alignment horizontal="center" vertical="top" wrapText="1"/>
    </xf>
    <xf numFmtId="0" fontId="2" fillId="27" borderId="0" xfId="18" applyFill="1" applyAlignment="1" applyProtection="1">
      <alignment vertical="top"/>
    </xf>
    <xf numFmtId="0" fontId="4" fillId="27" borderId="0" xfId="18" applyFont="1" applyFill="1" applyAlignment="1" applyProtection="1">
      <alignment vertical="top"/>
    </xf>
    <xf numFmtId="0" fontId="2" fillId="27" borderId="29" xfId="0" applyFont="1" applyFill="1" applyBorder="1" applyAlignment="1" applyProtection="1">
      <alignment horizontal="center" vertical="top"/>
    </xf>
    <xf numFmtId="2" fontId="7" fillId="27" borderId="29" xfId="18" applyNumberFormat="1" applyFont="1" applyFill="1" applyBorder="1" applyAlignment="1" applyProtection="1">
      <alignment horizontal="center" vertical="top"/>
    </xf>
    <xf numFmtId="2" fontId="43" fillId="27" borderId="29" xfId="18" applyNumberFormat="1" applyFont="1" applyFill="1" applyBorder="1" applyAlignment="1" applyProtection="1">
      <alignment horizontal="center" vertical="top"/>
    </xf>
    <xf numFmtId="2" fontId="6" fillId="27" borderId="29" xfId="18" applyNumberFormat="1" applyFont="1" applyFill="1" applyBorder="1" applyAlignment="1" applyProtection="1">
      <alignment horizontal="center" vertical="top"/>
    </xf>
    <xf numFmtId="2" fontId="7" fillId="27" borderId="29" xfId="18" applyNumberFormat="1" applyFont="1" applyFill="1" applyBorder="1" applyAlignment="1" applyProtection="1">
      <alignment horizontal="right" vertical="top"/>
    </xf>
    <xf numFmtId="165" fontId="7" fillId="27" borderId="29" xfId="18" applyNumberFormat="1" applyFont="1" applyFill="1" applyBorder="1" applyAlignment="1" applyProtection="1">
      <alignment horizontal="center" vertical="top"/>
    </xf>
    <xf numFmtId="164" fontId="7" fillId="27" borderId="29" xfId="18" applyNumberFormat="1" applyFont="1" applyFill="1" applyBorder="1" applyAlignment="1" applyProtection="1">
      <alignment horizontal="center" vertical="top"/>
    </xf>
    <xf numFmtId="164" fontId="6" fillId="27" borderId="29" xfId="18" applyNumberFormat="1" applyFont="1" applyFill="1" applyBorder="1" applyAlignment="1" applyProtection="1">
      <alignment vertical="top"/>
    </xf>
    <xf numFmtId="165" fontId="6" fillId="27" borderId="29" xfId="18" applyNumberFormat="1" applyFont="1" applyFill="1" applyBorder="1" applyAlignment="1" applyProtection="1">
      <alignment horizontal="center" vertical="top"/>
    </xf>
    <xf numFmtId="0" fontId="2" fillId="27" borderId="8" xfId="18" applyFont="1" applyFill="1" applyBorder="1" applyAlignment="1" applyProtection="1">
      <alignment vertical="top" wrapText="1"/>
    </xf>
    <xf numFmtId="0" fontId="2" fillId="27" borderId="29" xfId="18" applyFont="1" applyFill="1" applyBorder="1" applyAlignment="1" applyProtection="1">
      <alignment vertical="top" wrapText="1"/>
    </xf>
    <xf numFmtId="0" fontId="2" fillId="18" borderId="0" xfId="0" applyFont="1" applyFill="1" applyProtection="1"/>
    <xf numFmtId="0" fontId="2" fillId="13" borderId="0" xfId="0" applyFont="1" applyFill="1" applyAlignment="1" applyProtection="1">
      <alignment horizontal="left" vertical="top" wrapText="1"/>
    </xf>
    <xf numFmtId="0" fontId="4" fillId="13"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4" fillId="0" borderId="0" xfId="0" applyFont="1" applyFill="1" applyAlignment="1" applyProtection="1">
      <alignment horizontal="left" vertical="top" wrapText="1"/>
    </xf>
    <xf numFmtId="0" fontId="2" fillId="27" borderId="0" xfId="0" applyFont="1" applyFill="1" applyAlignment="1" applyProtection="1">
      <alignment horizontal="left" vertical="top" wrapText="1"/>
    </xf>
    <xf numFmtId="0" fontId="2" fillId="23" borderId="13" xfId="0" applyNumberFormat="1" applyFont="1" applyFill="1" applyBorder="1" applyAlignment="1" applyProtection="1">
      <alignment horizontal="left" vertical="center" wrapText="1" indent="1"/>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wrapText="1"/>
    </xf>
    <xf numFmtId="0" fontId="57" fillId="13" borderId="0" xfId="18" applyFont="1" applyFill="1" applyAlignment="1" applyProtection="1">
      <alignment horizontal="left" vertical="top" wrapText="1"/>
    </xf>
    <xf numFmtId="0" fontId="5" fillId="13" borderId="0" xfId="18" applyFont="1" applyFill="1" applyAlignment="1" applyProtection="1">
      <alignment horizontal="left" vertical="top" wrapText="1"/>
    </xf>
    <xf numFmtId="0" fontId="4" fillId="13" borderId="0" xfId="0" applyFont="1" applyFill="1" applyAlignment="1" applyProtection="1">
      <alignment horizontal="left" vertical="top"/>
    </xf>
    <xf numFmtId="0" fontId="5" fillId="27" borderId="0" xfId="0" applyFont="1" applyFill="1" applyAlignment="1" applyProtection="1">
      <alignment horizontal="left" vertical="top" wrapText="1"/>
    </xf>
    <xf numFmtId="0" fontId="5" fillId="0" borderId="0" xfId="18" applyFont="1" applyAlignment="1" applyProtection="1">
      <alignment horizontal="left" vertical="top" wrapText="1"/>
    </xf>
    <xf numFmtId="0" fontId="11" fillId="13" borderId="0" xfId="0" applyFont="1" applyFill="1" applyAlignment="1">
      <alignment horizontal="left" vertical="top" wrapText="1"/>
    </xf>
    <xf numFmtId="0" fontId="11" fillId="13" borderId="0" xfId="0" applyFont="1" applyFill="1" applyAlignment="1" applyProtection="1">
      <alignment horizontal="left" vertical="top" wrapText="1"/>
    </xf>
    <xf numFmtId="0" fontId="97" fillId="13" borderId="0" xfId="0" applyFont="1" applyFill="1" applyAlignment="1" applyProtection="1">
      <alignment horizontal="left" vertical="top" wrapText="1"/>
    </xf>
    <xf numFmtId="0" fontId="6" fillId="0" borderId="7" xfId="18" applyFont="1" applyBorder="1" applyAlignment="1" applyProtection="1">
      <alignment horizontal="left" vertical="top" wrapText="1"/>
    </xf>
    <xf numFmtId="0" fontId="7" fillId="0" borderId="7" xfId="18" applyFont="1" applyBorder="1" applyAlignment="1" applyProtection="1">
      <alignment horizontal="left" vertical="top" wrapText="1"/>
    </xf>
    <xf numFmtId="0" fontId="46" fillId="0" borderId="0" xfId="18" applyNumberFormat="1" applyFont="1" applyAlignment="1" applyProtection="1">
      <alignment horizontal="left" vertical="top" wrapText="1"/>
    </xf>
    <xf numFmtId="0" fontId="4" fillId="0" borderId="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11" fillId="13" borderId="30" xfId="18" applyFont="1" applyFill="1" applyBorder="1" applyAlignment="1" applyProtection="1">
      <alignment horizontal="left" vertical="top" wrapText="1"/>
    </xf>
    <xf numFmtId="0" fontId="10" fillId="13" borderId="0" xfId="18" applyFont="1" applyFill="1" applyAlignment="1" applyProtection="1">
      <alignment horizontal="left" vertical="center" wrapText="1"/>
    </xf>
    <xf numFmtId="0" fontId="2" fillId="27" borderId="7" xfId="0" applyFont="1" applyFill="1" applyBorder="1" applyAlignment="1" applyProtection="1">
      <alignment horizontal="left" vertical="top"/>
    </xf>
    <xf numFmtId="0" fontId="48" fillId="13" borderId="0" xfId="0" applyFont="1" applyFill="1" applyAlignment="1" applyProtection="1">
      <alignment horizontal="left" vertical="top" wrapText="1"/>
    </xf>
    <xf numFmtId="0" fontId="95" fillId="27" borderId="0" xfId="0" applyFont="1" applyFill="1" applyAlignment="1" applyProtection="1">
      <alignment horizontal="left" vertical="top" wrapText="1"/>
    </xf>
    <xf numFmtId="0" fontId="93" fillId="13" borderId="0" xfId="0" applyFont="1" applyFill="1" applyAlignment="1" applyProtection="1">
      <alignment horizontal="left" vertical="top" wrapText="1"/>
    </xf>
    <xf numFmtId="0" fontId="48" fillId="13" borderId="0" xfId="0" applyFont="1" applyFill="1" applyBorder="1" applyAlignment="1" applyProtection="1">
      <alignment horizontal="left" vertical="top" wrapText="1"/>
    </xf>
    <xf numFmtId="166" fontId="2" fillId="27" borderId="7" xfId="0" applyNumberFormat="1" applyFont="1" applyFill="1" applyBorder="1" applyAlignment="1" applyProtection="1">
      <alignment horizontal="left" vertical="top"/>
    </xf>
    <xf numFmtId="0" fontId="89" fillId="0" borderId="0" xfId="0" applyFont="1" applyAlignment="1" applyProtection="1">
      <alignment horizontal="left" vertical="top" wrapText="1"/>
    </xf>
    <xf numFmtId="0" fontId="4" fillId="13" borderId="0" xfId="0" applyNumberFormat="1" applyFont="1" applyFill="1" applyBorder="1" applyAlignment="1" applyProtection="1">
      <alignment horizontal="left" vertical="top" wrapText="1"/>
    </xf>
    <xf numFmtId="0" fontId="2" fillId="0" borderId="0" xfId="0" applyFont="1" applyAlignment="1" applyProtection="1">
      <alignment horizontal="left" vertical="top" wrapText="1"/>
    </xf>
    <xf numFmtId="0" fontId="31" fillId="0" borderId="0" xfId="0" applyFont="1" applyAlignment="1">
      <alignment horizontal="left"/>
    </xf>
    <xf numFmtId="0" fontId="4" fillId="13" borderId="0" xfId="0" applyFont="1" applyFill="1" applyAlignment="1" applyProtection="1">
      <alignment horizontal="left"/>
    </xf>
    <xf numFmtId="0" fontId="94" fillId="13" borderId="31" xfId="0" applyFont="1" applyFill="1" applyBorder="1" applyAlignment="1" applyProtection="1">
      <alignment horizontal="left" vertical="top" wrapText="1"/>
    </xf>
    <xf numFmtId="0" fontId="2" fillId="27" borderId="21" xfId="0" applyFont="1" applyFill="1" applyBorder="1" applyAlignment="1" applyProtection="1">
      <alignment horizontal="left" vertical="top" wrapText="1"/>
    </xf>
    <xf numFmtId="0" fontId="2" fillId="27" borderId="45" xfId="0" applyFont="1" applyFill="1" applyBorder="1" applyAlignment="1" applyProtection="1">
      <alignment horizontal="left" vertical="top" wrapText="1"/>
    </xf>
    <xf numFmtId="0" fontId="0" fillId="36" borderId="0" xfId="0" applyFill="1" applyAlignment="1" applyProtection="1">
      <alignment horizontal="left"/>
    </xf>
    <xf numFmtId="0" fontId="0" fillId="25" borderId="0" xfId="0" applyFont="1" applyFill="1" applyAlignment="1" applyProtection="1">
      <alignment horizontal="left"/>
    </xf>
    <xf numFmtId="0" fontId="112" fillId="0" borderId="0" xfId="18" applyFont="1" applyFill="1" applyBorder="1" applyAlignment="1" applyProtection="1">
      <alignment horizontal="left" vertical="top"/>
    </xf>
    <xf numFmtId="0" fontId="106" fillId="0" borderId="0" xfId="0" applyNumberFormat="1" applyFont="1" applyFill="1" applyBorder="1" applyAlignment="1" applyProtection="1">
      <alignment horizontal="left" vertical="top" wrapText="1"/>
    </xf>
    <xf numFmtId="0" fontId="110" fillId="0" borderId="0" xfId="0" applyFont="1" applyFill="1" applyBorder="1" applyAlignment="1" applyProtection="1">
      <alignment horizontal="left" vertical="top" wrapText="1"/>
    </xf>
    <xf numFmtId="0" fontId="7" fillId="0" borderId="49" xfId="0" applyFont="1" applyBorder="1" applyAlignment="1" applyProtection="1">
      <alignment vertical="center" wrapText="1"/>
    </xf>
    <xf numFmtId="0" fontId="7" fillId="0" borderId="7" xfId="18" applyNumberFormat="1" applyFont="1" applyBorder="1" applyAlignment="1" applyProtection="1">
      <alignment horizontal="left" vertical="top"/>
    </xf>
    <xf numFmtId="0" fontId="7" fillId="0" borderId="7" xfId="18" applyNumberFormat="1" applyFont="1" applyFill="1" applyBorder="1" applyAlignment="1" applyProtection="1">
      <alignment horizontal="left" vertical="top"/>
    </xf>
    <xf numFmtId="0" fontId="7" fillId="0" borderId="7" xfId="18" applyNumberFormat="1" applyFont="1" applyFill="1" applyBorder="1" applyAlignment="1" applyProtection="1">
      <alignment horizontal="left" vertical="top" wrapText="1"/>
    </xf>
    <xf numFmtId="0" fontId="56" fillId="0" borderId="7" xfId="18" applyNumberFormat="1" applyFont="1" applyFill="1" applyBorder="1" applyAlignment="1" applyProtection="1">
      <alignment horizontal="left" vertical="top" wrapText="1"/>
    </xf>
    <xf numFmtId="0" fontId="56" fillId="0" borderId="7" xfId="18" applyNumberFormat="1" applyFont="1" applyBorder="1" applyAlignment="1" applyProtection="1">
      <alignment horizontal="left" vertical="top" wrapText="1" indent="1"/>
    </xf>
    <xf numFmtId="0" fontId="43" fillId="0" borderId="7" xfId="18" applyNumberFormat="1" applyFont="1" applyBorder="1" applyAlignment="1" applyProtection="1">
      <alignment horizontal="left" vertical="top" wrapText="1" indent="2"/>
    </xf>
    <xf numFmtId="0" fontId="25" fillId="0" borderId="7" xfId="18" applyNumberFormat="1" applyFont="1" applyBorder="1" applyAlignment="1" applyProtection="1">
      <alignment horizontal="left" vertical="top"/>
    </xf>
    <xf numFmtId="0" fontId="7" fillId="0" borderId="21" xfId="18" applyFont="1" applyFill="1" applyBorder="1" applyAlignment="1" applyProtection="1">
      <alignment horizontal="left" vertical="top" wrapText="1"/>
    </xf>
    <xf numFmtId="0" fontId="6" fillId="13" borderId="7" xfId="18" applyFont="1" applyFill="1" applyBorder="1" applyAlignment="1" applyProtection="1">
      <alignment horizontal="left" vertical="center"/>
    </xf>
    <xf numFmtId="0" fontId="4" fillId="0" borderId="7" xfId="18" applyFont="1" applyBorder="1" applyAlignment="1" applyProtection="1">
      <alignment horizontal="left"/>
    </xf>
    <xf numFmtId="0" fontId="7" fillId="32" borderId="21" xfId="18" applyFont="1" applyFill="1" applyBorder="1" applyAlignment="1" applyProtection="1">
      <alignment horizontal="left" vertical="top" wrapText="1"/>
    </xf>
    <xf numFmtId="0" fontId="2" fillId="27" borderId="69" xfId="0" applyFont="1" applyFill="1" applyBorder="1" applyAlignment="1" applyProtection="1">
      <alignment horizontal="left" vertical="top" wrapText="1"/>
    </xf>
    <xf numFmtId="0" fontId="2" fillId="27" borderId="70" xfId="0" applyFont="1" applyFill="1" applyBorder="1" applyAlignment="1" applyProtection="1">
      <alignment horizontal="left" vertical="top" wrapText="1"/>
    </xf>
    <xf numFmtId="0" fontId="2" fillId="27" borderId="71" xfId="0" applyFont="1" applyFill="1" applyBorder="1" applyAlignment="1" applyProtection="1">
      <alignment horizontal="left" vertical="top" wrapText="1"/>
    </xf>
    <xf numFmtId="0" fontId="2" fillId="27" borderId="72" xfId="0" applyFont="1" applyFill="1" applyBorder="1" applyAlignment="1" applyProtection="1">
      <alignment horizontal="left" vertical="top" wrapText="1"/>
    </xf>
    <xf numFmtId="0" fontId="114" fillId="0" borderId="0" xfId="0" applyFont="1" applyFill="1" applyBorder="1" applyAlignment="1" applyProtection="1">
      <alignment vertical="top" wrapText="1"/>
    </xf>
    <xf numFmtId="0" fontId="103" fillId="0" borderId="0" xfId="0" applyFont="1" applyFill="1" applyBorder="1" applyAlignment="1" applyProtection="1">
      <alignment horizontal="left" vertical="top" wrapText="1"/>
    </xf>
    <xf numFmtId="0" fontId="105" fillId="0" borderId="0" xfId="0" applyFont="1" applyFill="1" applyBorder="1" applyAlignment="1" applyProtection="1">
      <alignment horizontal="left" vertical="top"/>
    </xf>
    <xf numFmtId="0" fontId="106" fillId="0" borderId="0" xfId="0" applyFont="1" applyFill="1" applyBorder="1" applyAlignment="1" applyProtection="1">
      <alignment horizontal="left" vertical="top" wrapText="1"/>
    </xf>
    <xf numFmtId="0" fontId="105" fillId="0" borderId="0" xfId="0" applyFont="1" applyFill="1" applyBorder="1" applyAlignment="1" applyProtection="1">
      <alignment horizontal="left" vertical="top" wrapText="1"/>
    </xf>
    <xf numFmtId="0" fontId="105" fillId="0" borderId="0" xfId="0" applyNumberFormat="1" applyFont="1" applyFill="1" applyBorder="1" applyAlignment="1" applyProtection="1">
      <alignment horizontal="left" vertical="top" wrapText="1"/>
    </xf>
    <xf numFmtId="0" fontId="104" fillId="0" borderId="0" xfId="18" applyFont="1" applyFill="1" applyBorder="1" applyAlignment="1" applyProtection="1">
      <alignment horizontal="left" vertical="top" wrapText="1"/>
    </xf>
    <xf numFmtId="0" fontId="113" fillId="0" borderId="0" xfId="18" applyFont="1" applyFill="1" applyBorder="1" applyAlignment="1" applyProtection="1">
      <alignment horizontal="left" vertical="top" wrapText="1"/>
    </xf>
    <xf numFmtId="0" fontId="112" fillId="0" borderId="0" xfId="18" applyFont="1" applyFill="1" applyBorder="1" applyAlignment="1" applyProtection="1">
      <alignment horizontal="left" vertical="top" wrapText="1"/>
    </xf>
    <xf numFmtId="0" fontId="118" fillId="0" borderId="0" xfId="18" applyFont="1" applyFill="1" applyBorder="1" applyAlignment="1" applyProtection="1">
      <alignment horizontal="left" vertical="top" wrapText="1"/>
    </xf>
    <xf numFmtId="0" fontId="105" fillId="0" borderId="0" xfId="18" applyFont="1" applyFill="1" applyBorder="1" applyAlignment="1" applyProtection="1">
      <alignment horizontal="left" vertical="top" wrapText="1"/>
    </xf>
    <xf numFmtId="0" fontId="118" fillId="0" borderId="0" xfId="18" applyFont="1" applyFill="1" applyBorder="1" applyAlignment="1" applyProtection="1">
      <alignment horizontal="left" vertical="top"/>
    </xf>
    <xf numFmtId="0" fontId="105" fillId="0" borderId="0" xfId="18" applyFont="1" applyFill="1" applyBorder="1" applyAlignment="1" applyProtection="1">
      <alignment horizontal="left" vertical="top"/>
    </xf>
    <xf numFmtId="0" fontId="104" fillId="0" borderId="0" xfId="18" applyNumberFormat="1" applyFont="1" applyFill="1" applyBorder="1" applyAlignment="1" applyProtection="1">
      <alignment horizontal="left" vertical="top"/>
    </xf>
    <xf numFmtId="0" fontId="106" fillId="0" borderId="0" xfId="18" applyNumberFormat="1" applyFont="1" applyFill="1" applyBorder="1" applyAlignment="1" applyProtection="1">
      <alignment horizontal="left" vertical="top" wrapText="1"/>
    </xf>
    <xf numFmtId="0" fontId="112" fillId="0" borderId="0" xfId="18" applyNumberFormat="1" applyFont="1" applyFill="1" applyBorder="1" applyAlignment="1" applyProtection="1">
      <alignment horizontal="left" vertical="top"/>
    </xf>
    <xf numFmtId="0" fontId="112" fillId="0" borderId="0" xfId="18" applyNumberFormat="1" applyFont="1" applyFill="1" applyBorder="1" applyAlignment="1" applyProtection="1">
      <alignment horizontal="left" vertical="top" wrapText="1"/>
    </xf>
    <xf numFmtId="0" fontId="113" fillId="0" borderId="0" xfId="18" applyNumberFormat="1" applyFont="1" applyFill="1" applyBorder="1" applyAlignment="1" applyProtection="1">
      <alignment horizontal="left" vertical="top" wrapText="1"/>
    </xf>
    <xf numFmtId="0" fontId="105" fillId="0" borderId="0" xfId="18" applyNumberFormat="1" applyFont="1" applyFill="1" applyBorder="1" applyAlignment="1" applyProtection="1">
      <alignment horizontal="left" vertical="top"/>
    </xf>
    <xf numFmtId="0" fontId="111" fillId="0" borderId="0" xfId="18" applyNumberFormat="1" applyFont="1" applyFill="1" applyBorder="1" applyAlignment="1" applyProtection="1">
      <alignment horizontal="left" vertical="top"/>
    </xf>
    <xf numFmtId="0" fontId="116" fillId="0" borderId="0" xfId="18" applyNumberFormat="1" applyFont="1" applyFill="1" applyBorder="1" applyAlignment="1" applyProtection="1">
      <alignment horizontal="left" vertical="top"/>
    </xf>
    <xf numFmtId="0" fontId="118" fillId="0" borderId="0" xfId="18" applyNumberFormat="1" applyFont="1" applyFill="1" applyBorder="1" applyAlignment="1" applyProtection="1">
      <alignment horizontal="left" vertical="top"/>
    </xf>
    <xf numFmtId="0" fontId="112" fillId="0" borderId="0" xfId="0" applyFont="1" applyFill="1" applyBorder="1" applyAlignment="1" applyProtection="1">
      <alignment horizontal="left" vertical="top" wrapText="1"/>
    </xf>
    <xf numFmtId="0" fontId="2" fillId="0" borderId="0" xfId="18" applyBorder="1" applyAlignment="1" applyProtection="1">
      <alignment horizontal="left" vertical="top"/>
    </xf>
    <xf numFmtId="0" fontId="106" fillId="0" borderId="0" xfId="0" applyFont="1" applyFill="1" applyBorder="1" applyAlignment="1" applyProtection="1">
      <alignment horizontal="left" vertical="top"/>
    </xf>
    <xf numFmtId="0" fontId="115" fillId="0" borderId="0" xfId="0" applyFont="1" applyFill="1" applyBorder="1" applyAlignment="1" applyProtection="1">
      <alignment horizontal="left" vertical="top" wrapText="1"/>
    </xf>
    <xf numFmtId="0" fontId="111" fillId="0" borderId="0" xfId="0" applyFont="1" applyFill="1" applyBorder="1" applyAlignment="1">
      <alignment horizontal="left" vertical="top" wrapText="1"/>
    </xf>
    <xf numFmtId="0" fontId="126" fillId="0" borderId="0" xfId="0" applyFont="1" applyFill="1" applyBorder="1" applyAlignment="1" applyProtection="1">
      <alignment horizontal="left" vertical="top" wrapText="1"/>
    </xf>
    <xf numFmtId="0" fontId="127" fillId="0" borderId="0" xfId="0" applyFont="1" applyFill="1" applyBorder="1" applyAlignment="1" applyProtection="1">
      <alignment horizontal="left" vertical="top" wrapText="1"/>
    </xf>
    <xf numFmtId="166" fontId="105" fillId="0" borderId="0" xfId="0" applyNumberFormat="1" applyFont="1" applyFill="1" applyBorder="1" applyAlignment="1" applyProtection="1">
      <alignment horizontal="left" vertical="top"/>
    </xf>
    <xf numFmtId="0" fontId="7" fillId="0" borderId="0" xfId="18" applyFont="1" applyFill="1" applyBorder="1" applyAlignment="1" applyProtection="1">
      <alignment horizontal="left" vertical="top" wrapText="1"/>
    </xf>
    <xf numFmtId="0" fontId="50" fillId="15" borderId="0" xfId="0" applyNumberFormat="1" applyFont="1" applyFill="1" applyAlignment="1" applyProtection="1">
      <alignment horizontal="left" vertical="center" wrapText="1"/>
    </xf>
    <xf numFmtId="0" fontId="11" fillId="13" borderId="0" xfId="18" applyFont="1" applyFill="1" applyAlignment="1" applyProtection="1">
      <alignment horizontal="left" vertical="top" wrapText="1"/>
    </xf>
    <xf numFmtId="0" fontId="2" fillId="0" borderId="0" xfId="0" applyFont="1" applyProtection="1"/>
    <xf numFmtId="0" fontId="0" fillId="37" borderId="0" xfId="0" applyFill="1" applyProtection="1"/>
    <xf numFmtId="0" fontId="2" fillId="0" borderId="0" xfId="0" applyFont="1" applyAlignment="1" applyProtection="1">
      <alignment horizontal="left"/>
    </xf>
    <xf numFmtId="0" fontId="0" fillId="37" borderId="0" xfId="0" applyFill="1" applyAlignment="1" applyProtection="1">
      <alignment horizontal="left"/>
    </xf>
    <xf numFmtId="0" fontId="102" fillId="0" borderId="0" xfId="19" applyFont="1" applyFill="1" applyBorder="1" applyAlignment="1" applyProtection="1">
      <alignment vertical="top" wrapText="1"/>
    </xf>
    <xf numFmtId="0" fontId="103" fillId="0" borderId="0" xfId="0" applyFont="1" applyFill="1" applyBorder="1" applyAlignment="1" applyProtection="1">
      <alignment vertical="top" wrapText="1"/>
    </xf>
    <xf numFmtId="0" fontId="104" fillId="0" borderId="0" xfId="0" applyFont="1" applyFill="1" applyBorder="1" applyAlignment="1" applyProtection="1">
      <alignment vertical="top" wrapText="1"/>
    </xf>
    <xf numFmtId="0" fontId="105" fillId="0" borderId="0" xfId="0" applyFont="1" applyFill="1" applyBorder="1" applyAlignment="1" applyProtection="1">
      <alignment vertical="top" wrapText="1"/>
    </xf>
    <xf numFmtId="0" fontId="106" fillId="0" borderId="0" xfId="0" applyFont="1" applyFill="1" applyBorder="1" applyAlignment="1" applyProtection="1">
      <alignment vertical="top" wrapText="1"/>
    </xf>
    <xf numFmtId="0" fontId="107" fillId="0" borderId="0" xfId="14" applyFont="1" applyFill="1" applyBorder="1" applyAlignment="1" applyProtection="1">
      <alignment vertical="top" wrapText="1"/>
    </xf>
    <xf numFmtId="0" fontId="108" fillId="0" borderId="0" xfId="0" applyFont="1" applyFill="1" applyBorder="1" applyAlignment="1" applyProtection="1">
      <alignment vertical="top" wrapText="1"/>
    </xf>
    <xf numFmtId="0" fontId="109" fillId="0" borderId="0" xfId="0" applyFont="1" applyFill="1" applyBorder="1" applyAlignment="1" applyProtection="1">
      <alignment vertical="top" wrapText="1"/>
    </xf>
    <xf numFmtId="0" fontId="107" fillId="0" borderId="0" xfId="0" applyFont="1" applyFill="1" applyBorder="1" applyAlignment="1" applyProtection="1">
      <alignment vertical="top" wrapText="1"/>
    </xf>
    <xf numFmtId="0" fontId="110" fillId="0" borderId="0" xfId="0" applyFont="1" applyFill="1" applyBorder="1" applyAlignment="1" applyProtection="1">
      <alignment vertical="top" wrapText="1"/>
    </xf>
    <xf numFmtId="0" fontId="111" fillId="0" borderId="0" xfId="0" applyFont="1" applyFill="1" applyBorder="1" applyAlignment="1" applyProtection="1">
      <alignment vertical="top" wrapText="1"/>
    </xf>
    <xf numFmtId="0" fontId="112" fillId="0" borderId="0" xfId="0" applyFont="1" applyFill="1" applyBorder="1" applyAlignment="1" applyProtection="1">
      <alignment vertical="top" wrapText="1"/>
    </xf>
    <xf numFmtId="0" fontId="113" fillId="0" borderId="0" xfId="0" applyFont="1" applyFill="1" applyBorder="1" applyAlignment="1" applyProtection="1">
      <alignment vertical="top" wrapText="1"/>
    </xf>
    <xf numFmtId="0" fontId="115" fillId="0" borderId="0" xfId="0" applyFont="1" applyFill="1" applyBorder="1" applyAlignment="1" applyProtection="1">
      <alignment vertical="top" wrapText="1"/>
    </xf>
    <xf numFmtId="0" fontId="116" fillId="0" borderId="0" xfId="0" applyFont="1" applyFill="1" applyBorder="1" applyAlignment="1" applyProtection="1">
      <alignment vertical="top" wrapText="1"/>
    </xf>
    <xf numFmtId="0" fontId="118" fillId="0" borderId="0" xfId="0" applyFont="1" applyFill="1" applyBorder="1" applyAlignment="1" applyProtection="1">
      <alignment vertical="top" wrapText="1"/>
    </xf>
    <xf numFmtId="0" fontId="123" fillId="0" borderId="0" xfId="0" applyFont="1" applyFill="1" applyBorder="1" applyAlignment="1" applyProtection="1">
      <alignment vertical="top" wrapText="1"/>
    </xf>
    <xf numFmtId="0" fontId="125" fillId="0" borderId="0" xfId="0" applyFont="1" applyFill="1" applyBorder="1" applyAlignment="1" applyProtection="1">
      <alignment vertical="top" wrapText="1"/>
    </xf>
    <xf numFmtId="0" fontId="105" fillId="0" borderId="0" xfId="0" applyFont="1" applyFill="1" applyBorder="1" applyAlignment="1" applyProtection="1">
      <alignment vertical="top"/>
    </xf>
    <xf numFmtId="0" fontId="108" fillId="0" borderId="0" xfId="0" applyFont="1" applyFill="1" applyBorder="1" applyAlignment="1" applyProtection="1">
      <alignment horizontal="left" vertical="top" wrapText="1"/>
    </xf>
    <xf numFmtId="0" fontId="125" fillId="0" borderId="0" xfId="0" applyNumberFormat="1" applyFont="1" applyFill="1" applyBorder="1" applyAlignment="1" applyProtection="1">
      <alignment horizontal="left" vertical="top" wrapText="1"/>
    </xf>
    <xf numFmtId="0" fontId="111" fillId="0" borderId="0" xfId="18" applyNumberFormat="1" applyFont="1" applyFill="1" applyBorder="1" applyAlignment="1" applyProtection="1">
      <alignment horizontal="left" vertical="top" wrapText="1"/>
    </xf>
    <xf numFmtId="0" fontId="105" fillId="0" borderId="0" xfId="18" applyFont="1" applyFill="1" applyBorder="1" applyAlignment="1" applyProtection="1">
      <alignment vertical="top" wrapText="1"/>
    </xf>
    <xf numFmtId="0" fontId="0" fillId="0" borderId="0" xfId="0" applyBorder="1" applyAlignment="1">
      <alignment vertical="top"/>
    </xf>
    <xf numFmtId="0" fontId="117" fillId="0" borderId="0" xfId="0" applyFont="1" applyFill="1" applyBorder="1" applyAlignment="1">
      <alignment horizontal="left" vertical="top"/>
    </xf>
    <xf numFmtId="0" fontId="8" fillId="0" borderId="0" xfId="14" applyAlignment="1" applyProtection="1">
      <alignment vertical="top" wrapText="1"/>
    </xf>
    <xf numFmtId="0" fontId="0" fillId="0" borderId="0" xfId="0" applyAlignment="1" applyProtection="1">
      <alignment vertical="top" wrapText="1"/>
    </xf>
    <xf numFmtId="0" fontId="31" fillId="13" borderId="0" xfId="14" applyFont="1" applyFill="1" applyAlignment="1" applyProtection="1">
      <alignment horizontal="left" vertical="top" wrapText="1"/>
    </xf>
    <xf numFmtId="0" fontId="8" fillId="13" borderId="0" xfId="14" applyFill="1" applyAlignment="1" applyProtection="1">
      <alignment horizontal="left" vertical="top" wrapText="1"/>
    </xf>
    <xf numFmtId="0" fontId="2" fillId="0" borderId="0" xfId="18" applyAlignment="1" applyProtection="1">
      <alignment vertical="top" wrapText="1"/>
    </xf>
    <xf numFmtId="0" fontId="7" fillId="0" borderId="29" xfId="18" applyFont="1" applyBorder="1" applyAlignment="1" applyProtection="1">
      <alignment horizontal="center" vertical="top" wrapText="1"/>
    </xf>
    <xf numFmtId="0" fontId="5" fillId="13" borderId="0" xfId="18" applyFont="1" applyFill="1" applyAlignment="1" applyProtection="1">
      <alignment horizontal="left" vertical="top" wrapText="1"/>
    </xf>
    <xf numFmtId="0" fontId="130" fillId="0" borderId="0" xfId="0" applyFont="1" applyAlignment="1" applyProtection="1">
      <alignment vertical="top"/>
    </xf>
    <xf numFmtId="0" fontId="0" fillId="38" borderId="0" xfId="0" applyFill="1" applyAlignment="1" applyProtection="1">
      <alignment vertical="top"/>
    </xf>
    <xf numFmtId="0" fontId="0" fillId="38" borderId="0" xfId="0" applyFill="1" applyAlignment="1" applyProtection="1">
      <alignment vertical="top" wrapText="1"/>
    </xf>
    <xf numFmtId="0" fontId="0" fillId="38" borderId="0" xfId="0" applyFill="1" applyBorder="1" applyAlignment="1" applyProtection="1">
      <alignment vertical="top"/>
    </xf>
    <xf numFmtId="0" fontId="4" fillId="38" borderId="0" xfId="0" applyFont="1" applyFill="1" applyAlignment="1" applyProtection="1">
      <alignment horizontal="center" vertical="top"/>
    </xf>
    <xf numFmtId="0" fontId="37" fillId="38" borderId="0" xfId="0" applyFont="1" applyFill="1" applyAlignment="1" applyProtection="1">
      <alignment vertical="top" wrapText="1"/>
    </xf>
    <xf numFmtId="0" fontId="37" fillId="38" borderId="0" xfId="0" applyFont="1" applyFill="1" applyBorder="1" applyAlignment="1" applyProtection="1">
      <alignment vertical="top" wrapText="1"/>
    </xf>
    <xf numFmtId="0" fontId="2" fillId="0" borderId="30" xfId="18" applyBorder="1" applyAlignment="1" applyProtection="1">
      <alignment vertical="top"/>
    </xf>
    <xf numFmtId="0" fontId="87" fillId="0" borderId="0" xfId="18" applyFont="1" applyAlignment="1" applyProtection="1">
      <alignment horizontal="center" vertical="top" wrapText="1"/>
    </xf>
    <xf numFmtId="0" fontId="2" fillId="38" borderId="0" xfId="18" applyFill="1" applyAlignment="1" applyProtection="1">
      <alignment vertical="top"/>
    </xf>
    <xf numFmtId="0" fontId="2" fillId="39" borderId="0" xfId="18" applyFill="1" applyAlignment="1" applyProtection="1">
      <alignment vertical="top"/>
    </xf>
    <xf numFmtId="0" fontId="2" fillId="38" borderId="0" xfId="18" applyFont="1" applyFill="1" applyAlignment="1" applyProtection="1">
      <alignment vertical="top"/>
    </xf>
    <xf numFmtId="0" fontId="2" fillId="38" borderId="0" xfId="18" applyFill="1" applyAlignment="1" applyProtection="1">
      <alignment vertical="top" wrapText="1"/>
    </xf>
    <xf numFmtId="0" fontId="2" fillId="38" borderId="0" xfId="18" applyFill="1" applyAlignment="1" applyProtection="1">
      <alignment vertical="center"/>
    </xf>
    <xf numFmtId="0" fontId="5" fillId="38" borderId="0" xfId="18" applyFont="1" applyFill="1" applyAlignment="1" applyProtection="1">
      <alignment horizontal="left" vertical="top" wrapText="1"/>
    </xf>
    <xf numFmtId="0" fontId="2" fillId="38" borderId="0" xfId="18" applyFont="1" applyFill="1" applyAlignment="1" applyProtection="1">
      <alignment vertical="center"/>
    </xf>
    <xf numFmtId="165" fontId="6" fillId="28" borderId="29" xfId="18" applyNumberFormat="1" applyFont="1" applyFill="1" applyBorder="1" applyAlignment="1" applyProtection="1">
      <alignment horizontal="right" vertical="top"/>
      <protection locked="0"/>
    </xf>
    <xf numFmtId="164" fontId="7" fillId="25" borderId="29" xfId="18" applyNumberFormat="1" applyFont="1" applyFill="1" applyBorder="1" applyAlignment="1" applyProtection="1">
      <alignment horizontal="right" vertical="top"/>
    </xf>
    <xf numFmtId="164" fontId="6" fillId="25" borderId="29" xfId="18" applyNumberFormat="1" applyFont="1" applyFill="1" applyBorder="1" applyAlignment="1" applyProtection="1">
      <alignment horizontal="right" vertical="top"/>
    </xf>
    <xf numFmtId="164" fontId="6" fillId="25" borderId="29" xfId="18" quotePrefix="1" applyNumberFormat="1" applyFont="1" applyFill="1" applyBorder="1" applyAlignment="1" applyProtection="1">
      <alignment vertical="top"/>
    </xf>
    <xf numFmtId="164" fontId="6" fillId="25" borderId="7" xfId="18" applyNumberFormat="1" applyFont="1" applyFill="1" applyBorder="1" applyAlignment="1" applyProtection="1">
      <alignment vertical="top"/>
    </xf>
    <xf numFmtId="164" fontId="43" fillId="25" borderId="66" xfId="18" quotePrefix="1" applyNumberFormat="1" applyFont="1" applyFill="1" applyBorder="1" applyAlignment="1" applyProtection="1">
      <alignment vertical="top"/>
    </xf>
    <xf numFmtId="164" fontId="43" fillId="25" borderId="66" xfId="18" applyNumberFormat="1" applyFont="1" applyFill="1" applyBorder="1" applyAlignment="1" applyProtection="1">
      <alignment vertical="top"/>
    </xf>
    <xf numFmtId="0" fontId="2" fillId="38" borderId="0" xfId="18" applyNumberFormat="1" applyFill="1" applyBorder="1" applyAlignment="1" applyProtection="1">
      <alignment vertical="top"/>
    </xf>
    <xf numFmtId="0" fontId="25" fillId="38" borderId="0" xfId="18" applyNumberFormat="1" applyFont="1" applyFill="1" applyBorder="1" applyAlignment="1" applyProtection="1">
      <alignment vertical="top"/>
    </xf>
    <xf numFmtId="0" fontId="2" fillId="38" borderId="0" xfId="18" applyNumberFormat="1" applyFill="1" applyAlignment="1" applyProtection="1">
      <alignment vertical="top"/>
    </xf>
    <xf numFmtId="0" fontId="55" fillId="38" borderId="0" xfId="18" applyNumberFormat="1" applyFont="1" applyFill="1" applyAlignment="1" applyProtection="1">
      <alignment vertical="top"/>
    </xf>
    <xf numFmtId="0" fontId="85" fillId="0" borderId="0" xfId="18" applyFont="1" applyAlignment="1" applyProtection="1">
      <alignment vertical="center"/>
    </xf>
    <xf numFmtId="0" fontId="2" fillId="39" borderId="0" xfId="18" applyFill="1" applyProtection="1"/>
    <xf numFmtId="0" fontId="6" fillId="39" borderId="0" xfId="18" applyFont="1" applyFill="1" applyAlignment="1" applyProtection="1">
      <alignment horizontal="center" vertical="top" wrapText="1"/>
    </xf>
    <xf numFmtId="0" fontId="6" fillId="39" borderId="0" xfId="18" applyFont="1" applyFill="1" applyAlignment="1" applyProtection="1">
      <alignment vertical="top"/>
    </xf>
    <xf numFmtId="0" fontId="6" fillId="39" borderId="0" xfId="18" applyFont="1" applyFill="1" applyProtection="1"/>
    <xf numFmtId="0" fontId="85" fillId="0" borderId="0" xfId="18" applyFont="1" applyProtection="1"/>
    <xf numFmtId="0" fontId="4" fillId="13" borderId="0" xfId="14" applyFont="1" applyFill="1" applyAlignment="1" applyProtection="1">
      <alignment horizontal="left" vertical="top" wrapText="1"/>
    </xf>
    <xf numFmtId="0" fontId="2" fillId="13" borderId="0" xfId="14" applyFont="1" applyFill="1" applyAlignment="1" applyProtection="1">
      <alignment horizontal="left" vertical="top" wrapText="1"/>
    </xf>
    <xf numFmtId="0" fontId="2" fillId="13"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4" fillId="13" borderId="0" xfId="18" applyFont="1" applyFill="1" applyAlignment="1" applyProtection="1">
      <alignment horizontal="left" vertical="top" wrapText="1"/>
    </xf>
    <xf numFmtId="0" fontId="46" fillId="0" borderId="0" xfId="18" applyFont="1" applyAlignment="1" applyProtection="1">
      <alignment horizontal="left" vertical="center" wrapText="1"/>
    </xf>
    <xf numFmtId="0" fontId="5" fillId="0" borderId="0" xfId="18" applyFont="1" applyAlignment="1" applyProtection="1">
      <alignment horizontal="left" vertical="top" wrapText="1"/>
    </xf>
    <xf numFmtId="0" fontId="47" fillId="13" borderId="27" xfId="18" applyFont="1" applyFill="1" applyBorder="1" applyAlignment="1" applyProtection="1">
      <alignment horizontal="left" vertical="top" wrapText="1"/>
    </xf>
    <xf numFmtId="0" fontId="4" fillId="0" borderId="0" xfId="18" applyFont="1" applyAlignment="1" applyProtection="1">
      <alignment horizontal="left" vertical="top" wrapText="1"/>
    </xf>
    <xf numFmtId="0" fontId="5" fillId="0" borderId="0" xfId="18" applyFont="1" applyAlignment="1" applyProtection="1">
      <alignment horizontal="left" vertical="center" wrapText="1"/>
    </xf>
    <xf numFmtId="0" fontId="43" fillId="0" borderId="29" xfId="18" applyNumberFormat="1" applyFont="1" applyBorder="1" applyAlignment="1" applyProtection="1">
      <alignment horizontal="left" vertical="top" wrapText="1" indent="1"/>
    </xf>
    <xf numFmtId="0" fontId="4" fillId="0" borderId="0" xfId="18" applyNumberFormat="1" applyFont="1" applyAlignment="1" applyProtection="1">
      <alignment horizontal="left" vertical="top" wrapText="1"/>
    </xf>
    <xf numFmtId="0" fontId="2" fillId="0" borderId="0" xfId="18" applyFont="1" applyAlignment="1" applyProtection="1">
      <alignment horizontal="left" vertical="top" wrapText="1"/>
    </xf>
    <xf numFmtId="0" fontId="11" fillId="13" borderId="0" xfId="18" applyFont="1" applyFill="1" applyBorder="1" applyAlignment="1" applyProtection="1">
      <alignment horizontal="left" vertical="top" wrapText="1"/>
    </xf>
    <xf numFmtId="0" fontId="2" fillId="33" borderId="0" xfId="18" applyFill="1" applyAlignment="1" applyProtection="1">
      <alignment horizontal="center" vertical="top"/>
    </xf>
    <xf numFmtId="0" fontId="2" fillId="26" borderId="0" xfId="18" applyNumberFormat="1" applyFill="1" applyAlignment="1" applyProtection="1">
      <alignment horizontal="left" vertical="top"/>
    </xf>
    <xf numFmtId="0" fontId="7" fillId="0" borderId="29" xfId="18" applyNumberFormat="1" applyFont="1" applyBorder="1" applyAlignment="1" applyProtection="1">
      <alignment horizontal="left" vertical="top" wrapText="1"/>
    </xf>
    <xf numFmtId="0" fontId="25" fillId="0" borderId="0" xfId="18" applyNumberFormat="1" applyFont="1" applyBorder="1" applyAlignment="1" applyProtection="1">
      <alignment horizontal="left" vertical="top"/>
    </xf>
    <xf numFmtId="0" fontId="7" fillId="38" borderId="20" xfId="18" applyFont="1" applyFill="1" applyBorder="1" applyAlignment="1" applyProtection="1">
      <alignment horizontal="left" vertical="top" wrapText="1"/>
    </xf>
    <xf numFmtId="0" fontId="11" fillId="13" borderId="0" xfId="18" applyFont="1" applyFill="1" applyBorder="1" applyAlignment="1" applyProtection="1">
      <alignment horizontal="left" vertical="center" wrapText="1"/>
    </xf>
    <xf numFmtId="0" fontId="105" fillId="0" borderId="0" xfId="0" applyFont="1" applyFill="1" applyAlignment="1" applyProtection="1">
      <alignment horizontal="left" vertical="top" wrapText="1"/>
    </xf>
    <xf numFmtId="0" fontId="106" fillId="0" borderId="0" xfId="18" applyNumberFormat="1" applyFont="1" applyFill="1" applyAlignment="1" applyProtection="1">
      <alignment horizontal="left" vertical="top" wrapText="1"/>
    </xf>
    <xf numFmtId="0" fontId="103" fillId="0" borderId="0" xfId="0" applyFont="1" applyFill="1" applyAlignment="1" applyProtection="1">
      <alignment horizontal="left" vertical="top" wrapText="1"/>
    </xf>
    <xf numFmtId="0" fontId="105" fillId="0" borderId="0" xfId="0" applyFont="1" applyFill="1"/>
    <xf numFmtId="0" fontId="106" fillId="0" borderId="0" xfId="14" applyFont="1" applyFill="1" applyAlignment="1" applyProtection="1">
      <alignment horizontal="left" vertical="top" wrapText="1"/>
    </xf>
    <xf numFmtId="0" fontId="105" fillId="0" borderId="0" xfId="14" applyFont="1" applyFill="1" applyAlignment="1" applyProtection="1">
      <alignment horizontal="left" vertical="top" wrapText="1"/>
    </xf>
    <xf numFmtId="0" fontId="125" fillId="0" borderId="0" xfId="0" applyNumberFormat="1" applyFont="1" applyFill="1" applyAlignment="1" applyProtection="1">
      <alignment horizontal="left" vertical="center" wrapText="1"/>
    </xf>
    <xf numFmtId="0" fontId="111" fillId="0" borderId="0" xfId="18" applyFont="1" applyFill="1" applyAlignment="1" applyProtection="1">
      <alignment horizontal="left" vertical="center" wrapText="1"/>
    </xf>
    <xf numFmtId="0" fontId="113" fillId="0" borderId="0" xfId="18" applyFont="1" applyFill="1" applyAlignment="1" applyProtection="1">
      <alignment horizontal="left" vertical="center" wrapText="1"/>
    </xf>
    <xf numFmtId="0" fontId="106" fillId="0" borderId="0" xfId="18" applyFont="1" applyFill="1" applyAlignment="1" applyProtection="1">
      <alignment horizontal="left" vertical="top" wrapText="1"/>
    </xf>
    <xf numFmtId="0" fontId="105" fillId="0" borderId="0" xfId="18" applyFont="1" applyFill="1" applyAlignment="1" applyProtection="1">
      <alignment horizontal="left" vertical="top" wrapText="1"/>
    </xf>
    <xf numFmtId="0" fontId="106" fillId="0" borderId="0" xfId="18" applyFont="1" applyFill="1" applyAlignment="1" applyProtection="1">
      <alignment horizontal="left" vertical="top"/>
    </xf>
    <xf numFmtId="0" fontId="106" fillId="0" borderId="7" xfId="18" applyFont="1" applyFill="1" applyBorder="1" applyAlignment="1" applyProtection="1">
      <alignment horizontal="left" vertical="top" wrapText="1"/>
    </xf>
    <xf numFmtId="0" fontId="111" fillId="0" borderId="0" xfId="18" applyFont="1" applyFill="1" applyAlignment="1" applyProtection="1">
      <alignment horizontal="left" vertical="top" wrapText="1"/>
    </xf>
    <xf numFmtId="0" fontId="106" fillId="0" borderId="27" xfId="18" applyFont="1" applyFill="1" applyBorder="1" applyAlignment="1" applyProtection="1">
      <alignment horizontal="left" vertical="top" wrapText="1"/>
    </xf>
    <xf numFmtId="0" fontId="105" fillId="0" borderId="0" xfId="18" applyNumberFormat="1" applyFont="1" applyFill="1" applyAlignment="1" applyProtection="1">
      <alignment horizontal="left" vertical="top"/>
    </xf>
    <xf numFmtId="0" fontId="112" fillId="0" borderId="29" xfId="18" applyNumberFormat="1" applyFont="1" applyFill="1" applyBorder="1" applyAlignment="1" applyProtection="1">
      <alignment horizontal="left" vertical="top" wrapText="1"/>
    </xf>
    <xf numFmtId="0" fontId="111" fillId="0" borderId="29" xfId="18" applyNumberFormat="1" applyFont="1" applyFill="1" applyBorder="1" applyAlignment="1" applyProtection="1">
      <alignment horizontal="left" vertical="top" wrapText="1" indent="1"/>
    </xf>
    <xf numFmtId="0" fontId="112" fillId="0" borderId="7" xfId="18" applyNumberFormat="1" applyFont="1" applyFill="1" applyBorder="1" applyAlignment="1" applyProtection="1">
      <alignment horizontal="left" vertical="top" wrapText="1"/>
    </xf>
    <xf numFmtId="0" fontId="112" fillId="0" borderId="20" xfId="18" applyFont="1" applyFill="1" applyBorder="1" applyAlignment="1" applyProtection="1">
      <alignment horizontal="left" vertical="top" wrapText="1"/>
    </xf>
    <xf numFmtId="0" fontId="109" fillId="0" borderId="0" xfId="18" applyFont="1" applyFill="1" applyBorder="1" applyAlignment="1" applyProtection="1">
      <alignment horizontal="left"/>
    </xf>
    <xf numFmtId="0" fontId="111" fillId="0" borderId="0" xfId="18" applyFont="1" applyFill="1" applyBorder="1" applyAlignment="1" applyProtection="1">
      <alignment horizontal="left" vertical="center" wrapText="1"/>
    </xf>
    <xf numFmtId="0" fontId="105" fillId="0" borderId="0" xfId="0" applyFont="1" applyFill="1" applyAlignment="1" applyProtection="1">
      <alignment horizontal="left"/>
    </xf>
    <xf numFmtId="0" fontId="27" fillId="0" borderId="0" xfId="0" applyFont="1" applyAlignment="1" applyProtection="1">
      <alignment vertical="top" wrapText="1"/>
    </xf>
    <xf numFmtId="0" fontId="10" fillId="13" borderId="0" xfId="0" applyFont="1" applyFill="1" applyAlignment="1" applyProtection="1">
      <alignment vertical="top" wrapText="1"/>
    </xf>
    <xf numFmtId="0" fontId="0" fillId="0" borderId="0" xfId="0" applyAlignment="1" applyProtection="1">
      <alignment vertical="top" wrapText="1"/>
    </xf>
    <xf numFmtId="0" fontId="8" fillId="0" borderId="0" xfId="14" applyAlignment="1" applyProtection="1">
      <alignment vertical="top" wrapText="1"/>
    </xf>
    <xf numFmtId="0" fontId="8" fillId="0" borderId="0" xfId="14" applyFill="1" applyAlignment="1" applyProtection="1">
      <alignment vertical="top" wrapText="1"/>
    </xf>
    <xf numFmtId="0" fontId="0" fillId="0" borderId="55" xfId="0" applyBorder="1" applyAlignment="1" applyProtection="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58" fillId="25" borderId="7" xfId="0" applyNumberFormat="1" applyFont="1" applyFill="1" applyBorder="1" applyAlignment="1" applyProtection="1">
      <alignment horizontal="right" vertical="top"/>
    </xf>
    <xf numFmtId="3" fontId="58" fillId="25" borderId="32" xfId="0" applyNumberFormat="1" applyFont="1" applyFill="1" applyBorder="1" applyAlignment="1" applyProtection="1">
      <alignment horizontal="right" vertical="top"/>
    </xf>
    <xf numFmtId="0" fontId="2" fillId="0" borderId="0" xfId="0" applyFont="1" applyAlignment="1" applyProtection="1">
      <alignment vertical="top" wrapText="1"/>
    </xf>
    <xf numFmtId="0" fontId="0" fillId="0" borderId="0" xfId="0" applyAlignment="1">
      <alignment vertical="top" wrapText="1"/>
    </xf>
    <xf numFmtId="0" fontId="0" fillId="0" borderId="25" xfId="0" applyBorder="1" applyAlignment="1">
      <alignment vertical="top" wrapText="1"/>
    </xf>
    <xf numFmtId="0" fontId="0" fillId="0" borderId="52" xfId="0" applyBorder="1" applyAlignment="1" applyProtection="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pplyProtection="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pplyProtection="1">
      <alignment horizontal="center" vertical="top" wrapText="1"/>
    </xf>
    <xf numFmtId="0" fontId="0" fillId="0" borderId="0" xfId="0" applyAlignment="1" applyProtection="1">
      <alignment horizontal="center" vertical="top" wrapText="1"/>
    </xf>
    <xf numFmtId="0" fontId="0" fillId="0" borderId="43" xfId="0" applyBorder="1" applyAlignment="1" applyProtection="1">
      <alignment horizontal="center" vertical="top"/>
    </xf>
    <xf numFmtId="0" fontId="4" fillId="13" borderId="0" xfId="0" applyFont="1" applyFill="1" applyAlignment="1" applyProtection="1">
      <alignment vertical="top" wrapText="1"/>
    </xf>
    <xf numFmtId="14" fontId="0" fillId="0" borderId="29" xfId="0" applyNumberFormat="1" applyBorder="1" applyAlignment="1" applyProtection="1">
      <alignment horizontal="left" vertical="top" wrapText="1"/>
    </xf>
    <xf numFmtId="0" fontId="4" fillId="0" borderId="0" xfId="0" applyFont="1" applyAlignment="1" applyProtection="1">
      <alignment vertical="top" wrapText="1"/>
    </xf>
    <xf numFmtId="3" fontId="58" fillId="17" borderId="7" xfId="0" applyNumberFormat="1" applyFont="1" applyFill="1" applyBorder="1" applyAlignment="1" applyProtection="1">
      <alignment horizontal="right" vertical="top"/>
    </xf>
    <xf numFmtId="3" fontId="58" fillId="17" borderId="32" xfId="0" applyNumberFormat="1" applyFont="1" applyFill="1" applyBorder="1" applyAlignment="1" applyProtection="1">
      <alignment horizontal="right" vertical="top"/>
    </xf>
    <xf numFmtId="0" fontId="0" fillId="0" borderId="0" xfId="0" applyFill="1" applyAlignment="1" applyProtection="1">
      <alignment vertical="top" wrapText="1"/>
    </xf>
    <xf numFmtId="0" fontId="0" fillId="0" borderId="50" xfId="0" applyBorder="1" applyAlignment="1" applyProtection="1">
      <alignment vertical="top" wrapText="1"/>
    </xf>
    <xf numFmtId="0" fontId="2" fillId="13" borderId="0" xfId="0" applyFont="1" applyFill="1" applyAlignment="1" applyProtection="1">
      <alignment vertical="top" wrapText="1"/>
    </xf>
    <xf numFmtId="3" fontId="10" fillId="17" borderId="13" xfId="0" applyNumberFormat="1" applyFont="1" applyFill="1" applyBorder="1" applyAlignment="1" applyProtection="1">
      <alignment horizontal="right" vertical="center"/>
    </xf>
    <xf numFmtId="3" fontId="10" fillId="17" borderId="14" xfId="0" applyNumberFormat="1" applyFont="1" applyFill="1" applyBorder="1" applyAlignment="1" applyProtection="1">
      <alignment horizontal="right" vertical="center"/>
    </xf>
    <xf numFmtId="0" fontId="0" fillId="13" borderId="0" xfId="0" applyFill="1" applyAlignment="1" applyProtection="1">
      <alignment vertical="top" wrapText="1"/>
    </xf>
    <xf numFmtId="0" fontId="4" fillId="13" borderId="0" xfId="0" applyNumberFormat="1" applyFont="1" applyFill="1" applyBorder="1" applyAlignment="1" applyProtection="1">
      <alignment vertical="top" wrapText="1"/>
    </xf>
    <xf numFmtId="0" fontId="0" fillId="0" borderId="50" xfId="0" applyBorder="1" applyAlignment="1">
      <alignment vertical="top" wrapText="1"/>
    </xf>
    <xf numFmtId="0" fontId="11" fillId="13" borderId="0" xfId="0" applyFont="1" applyFill="1" applyBorder="1" applyAlignment="1" applyProtection="1">
      <alignment vertical="top" wrapText="1"/>
    </xf>
    <xf numFmtId="0" fontId="11" fillId="13" borderId="0" xfId="0" applyFont="1" applyFill="1" applyAlignment="1" applyProtection="1">
      <alignment vertical="top" wrapText="1"/>
    </xf>
    <xf numFmtId="0" fontId="59" fillId="13" borderId="0" xfId="0" applyFont="1" applyFill="1" applyAlignment="1" applyProtection="1">
      <alignment horizontal="left" vertical="top" wrapText="1"/>
    </xf>
    <xf numFmtId="0" fontId="35" fillId="13" borderId="0" xfId="0" applyFont="1" applyFill="1" applyAlignment="1" applyProtection="1">
      <alignment horizontal="left" vertical="top" wrapText="1"/>
    </xf>
    <xf numFmtId="0" fontId="2" fillId="13" borderId="0" xfId="0" applyFont="1" applyFill="1" applyBorder="1" applyAlignment="1" applyProtection="1">
      <alignment vertical="top" wrapText="1"/>
    </xf>
    <xf numFmtId="0" fontId="37" fillId="13" borderId="0" xfId="0" applyFont="1" applyFill="1" applyAlignment="1" applyProtection="1">
      <alignment vertical="top" wrapText="1"/>
    </xf>
    <xf numFmtId="0" fontId="37" fillId="13" borderId="0" xfId="0" applyFont="1" applyFill="1" applyBorder="1" applyAlignment="1" applyProtection="1">
      <alignment vertical="top" wrapText="1"/>
    </xf>
    <xf numFmtId="0" fontId="53" fillId="13" borderId="0" xfId="0" applyNumberFormat="1" applyFont="1" applyFill="1" applyAlignment="1" applyProtection="1">
      <alignment horizontal="left" vertical="top" wrapText="1"/>
    </xf>
    <xf numFmtId="0" fontId="2" fillId="13" borderId="0" xfId="0" applyFont="1" applyFill="1" applyAlignment="1" applyProtection="1">
      <alignment horizontal="left" vertical="top" wrapText="1"/>
    </xf>
    <xf numFmtId="0" fontId="69" fillId="13" borderId="0" xfId="0" applyNumberFormat="1" applyFont="1" applyFill="1" applyAlignment="1" applyProtection="1">
      <alignment horizontal="justify" vertical="top" wrapText="1"/>
    </xf>
    <xf numFmtId="0" fontId="69" fillId="13" borderId="0" xfId="0" applyFont="1" applyFill="1" applyAlignment="1" applyProtection="1">
      <alignment horizontal="justify" vertical="top" wrapText="1"/>
    </xf>
    <xf numFmtId="0" fontId="2" fillId="0" borderId="0" xfId="0" applyFont="1" applyFill="1" applyAlignment="1" applyProtection="1">
      <alignment vertical="top" wrapText="1"/>
    </xf>
    <xf numFmtId="0" fontId="2" fillId="0" borderId="0" xfId="0" applyFont="1" applyFill="1" applyBorder="1" applyAlignment="1" applyProtection="1">
      <alignment vertical="top" wrapText="1"/>
    </xf>
    <xf numFmtId="0" fontId="2" fillId="13" borderId="0" xfId="0" applyFont="1" applyFill="1" applyAlignment="1" applyProtection="1">
      <alignment horizontal="justify" vertical="top" wrapText="1"/>
    </xf>
    <xf numFmtId="0" fontId="2" fillId="13" borderId="0" xfId="0" applyFont="1" applyFill="1" applyBorder="1" applyAlignment="1" applyProtection="1">
      <alignment horizontal="justify" vertical="top" wrapText="1"/>
    </xf>
    <xf numFmtId="164" fontId="0" fillId="22" borderId="29" xfId="0" applyNumberFormat="1" applyFill="1" applyBorder="1" applyAlignment="1" applyProtection="1">
      <alignment vertical="top" wrapText="1"/>
    </xf>
    <xf numFmtId="0" fontId="2" fillId="13" borderId="29" xfId="0" applyFont="1" applyFill="1" applyBorder="1" applyAlignment="1" applyProtection="1">
      <alignment vertical="top" wrapText="1"/>
    </xf>
    <xf numFmtId="164" fontId="0" fillId="25" borderId="29" xfId="0" applyNumberFormat="1" applyFill="1" applyBorder="1" applyAlignment="1" applyProtection="1">
      <alignment vertical="top" wrapText="1"/>
    </xf>
    <xf numFmtId="0" fontId="2" fillId="25" borderId="29" xfId="0" applyFont="1" applyFill="1" applyBorder="1" applyAlignment="1" applyProtection="1">
      <alignment vertical="top" wrapText="1"/>
    </xf>
    <xf numFmtId="0" fontId="4" fillId="23" borderId="13" xfId="0" applyNumberFormat="1" applyFont="1" applyFill="1" applyBorder="1" applyAlignment="1" applyProtection="1">
      <alignment horizontal="left" vertical="center" wrapText="1" indent="1"/>
    </xf>
    <xf numFmtId="0" fontId="4" fillId="23" borderId="14" xfId="0" applyFont="1" applyFill="1" applyBorder="1" applyAlignment="1" applyProtection="1">
      <alignment horizontal="left" vertical="center" wrapText="1" indent="1"/>
    </xf>
    <xf numFmtId="0" fontId="2" fillId="13" borderId="15" xfId="0" applyFont="1" applyFill="1" applyBorder="1" applyAlignment="1" applyProtection="1">
      <alignment horizontal="left" vertical="center" wrapText="1" indent="1"/>
    </xf>
    <xf numFmtId="0" fontId="31" fillId="13" borderId="0" xfId="14" applyFont="1" applyFill="1" applyAlignment="1" applyProtection="1">
      <alignment horizontal="left" vertical="top" wrapText="1"/>
    </xf>
    <xf numFmtId="0" fontId="8" fillId="13" borderId="0" xfId="14" applyFill="1" applyAlignment="1" applyProtection="1">
      <alignment horizontal="left" vertical="top" wrapText="1"/>
    </xf>
    <xf numFmtId="0" fontId="4" fillId="0" borderId="0" xfId="0" applyFont="1" applyFill="1" applyAlignment="1" applyProtection="1">
      <alignment horizontal="left" vertical="top" wrapText="1"/>
    </xf>
    <xf numFmtId="0" fontId="0" fillId="0" borderId="0" xfId="0" applyAlignment="1">
      <alignment horizontal="left" vertical="top" wrapText="1"/>
    </xf>
    <xf numFmtId="0" fontId="2" fillId="27" borderId="0" xfId="0" applyFont="1" applyFill="1" applyAlignment="1" applyProtection="1">
      <alignment horizontal="left" vertical="top" wrapText="1"/>
    </xf>
    <xf numFmtId="0" fontId="0" fillId="27" borderId="0" xfId="0" applyFill="1" applyAlignment="1" applyProtection="1">
      <alignment horizontal="left" vertical="top" wrapText="1"/>
    </xf>
    <xf numFmtId="0" fontId="60" fillId="13" borderId="0" xfId="0" applyFont="1" applyFill="1" applyAlignment="1" applyProtection="1">
      <alignment vertical="top" wrapText="1"/>
    </xf>
    <xf numFmtId="0" fontId="0" fillId="0" borderId="0" xfId="0" applyFill="1" applyAlignment="1" applyProtection="1">
      <alignment horizontal="left" vertical="top" wrapText="1"/>
    </xf>
    <xf numFmtId="0" fontId="72" fillId="13" borderId="0" xfId="0" applyFont="1" applyFill="1" applyAlignment="1" applyProtection="1">
      <alignment horizontal="left" vertical="top" wrapText="1"/>
    </xf>
    <xf numFmtId="0" fontId="33" fillId="13" borderId="0" xfId="0" applyFont="1" applyFill="1" applyAlignment="1" applyProtection="1">
      <alignment horizontal="left" vertical="top" wrapText="1" indent="2"/>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51" fillId="15" borderId="0" xfId="0" applyFont="1" applyFill="1" applyAlignment="1" applyProtection="1">
      <alignment horizontal="left" vertical="center" wrapText="1"/>
    </xf>
    <xf numFmtId="0" fontId="0" fillId="0" borderId="0" xfId="0" applyAlignment="1" applyProtection="1">
      <alignment vertical="center" wrapText="1"/>
    </xf>
    <xf numFmtId="0" fontId="4" fillId="13" borderId="0" xfId="0" applyFont="1" applyFill="1" applyAlignment="1" applyProtection="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2" fillId="13" borderId="0" xfId="14" applyFont="1" applyFill="1" applyAlignment="1" applyProtection="1">
      <alignment horizontal="left" vertical="top" wrapText="1"/>
    </xf>
    <xf numFmtId="0" fontId="4" fillId="13" borderId="0" xfId="14" applyFont="1" applyFill="1" applyAlignment="1" applyProtection="1">
      <alignment horizontal="left" vertical="top" wrapText="1"/>
    </xf>
    <xf numFmtId="0" fontId="2" fillId="23" borderId="13" xfId="0" applyNumberFormat="1" applyFont="1" applyFill="1" applyBorder="1" applyAlignment="1" applyProtection="1">
      <alignment horizontal="left" vertical="center" wrapText="1" indent="1"/>
    </xf>
    <xf numFmtId="0" fontId="2" fillId="23" borderId="14" xfId="0" applyFont="1" applyFill="1" applyBorder="1" applyAlignment="1" applyProtection="1">
      <alignment horizontal="left" vertical="center" wrapText="1" indent="1"/>
    </xf>
    <xf numFmtId="0" fontId="2" fillId="13" borderId="0" xfId="0" applyFont="1" applyFill="1" applyAlignment="1" applyProtection="1">
      <alignment horizontal="left" vertical="top"/>
    </xf>
    <xf numFmtId="0" fontId="0" fillId="24" borderId="29" xfId="0" applyFill="1" applyBorder="1" applyAlignment="1" applyProtection="1">
      <alignment vertical="top" wrapText="1"/>
    </xf>
    <xf numFmtId="0" fontId="48" fillId="13" borderId="30" xfId="0" applyFont="1" applyFill="1" applyBorder="1" applyAlignment="1" applyProtection="1">
      <alignment vertical="top" wrapText="1"/>
    </xf>
    <xf numFmtId="0" fontId="2" fillId="13" borderId="0" xfId="0" applyNumberFormat="1" applyFont="1" applyFill="1" applyAlignment="1" applyProtection="1">
      <alignment horizontal="justify" vertical="top" wrapText="1"/>
    </xf>
    <xf numFmtId="0" fontId="54" fillId="13" borderId="0" xfId="0" applyNumberFormat="1" applyFont="1" applyFill="1" applyAlignment="1" applyProtection="1">
      <alignment horizontal="left" vertical="top" wrapText="1"/>
    </xf>
    <xf numFmtId="0" fontId="2" fillId="16" borderId="21" xfId="0" applyFont="1" applyFill="1" applyBorder="1" applyAlignment="1" applyProtection="1">
      <alignment horizontal="center" vertical="top" wrapText="1"/>
    </xf>
    <xf numFmtId="0" fontId="2" fillId="16" borderId="31" xfId="0" applyFont="1" applyFill="1" applyBorder="1" applyAlignment="1" applyProtection="1">
      <alignment horizontal="center" vertical="top" wrapText="1"/>
    </xf>
    <xf numFmtId="0" fontId="2" fillId="16" borderId="22" xfId="0" applyFont="1" applyFill="1" applyBorder="1" applyAlignment="1" applyProtection="1">
      <alignment horizontal="center" vertical="top" wrapText="1"/>
    </xf>
    <xf numFmtId="0" fontId="2" fillId="16" borderId="24" xfId="0" applyFont="1" applyFill="1" applyBorder="1" applyAlignment="1" applyProtection="1">
      <alignment horizontal="center" vertical="top" wrapText="1"/>
    </xf>
    <xf numFmtId="0" fontId="2" fillId="16" borderId="0" xfId="0" applyFont="1" applyFill="1" applyBorder="1" applyAlignment="1" applyProtection="1">
      <alignment horizontal="center" vertical="top" wrapText="1"/>
    </xf>
    <xf numFmtId="0" fontId="2" fillId="16" borderId="25" xfId="0" applyFont="1" applyFill="1" applyBorder="1" applyAlignment="1" applyProtection="1">
      <alignment horizontal="center" vertical="top" wrapText="1"/>
    </xf>
    <xf numFmtId="0" fontId="2" fillId="16" borderId="27" xfId="0" applyFont="1" applyFill="1" applyBorder="1" applyAlignment="1" applyProtection="1">
      <alignment horizontal="center" vertical="top" wrapText="1"/>
    </xf>
    <xf numFmtId="0" fontId="2" fillId="16" borderId="30" xfId="0" applyFont="1" applyFill="1" applyBorder="1" applyAlignment="1" applyProtection="1">
      <alignment horizontal="center" vertical="top" wrapText="1"/>
    </xf>
    <xf numFmtId="0" fontId="2" fillId="16" borderId="28" xfId="0" applyFont="1" applyFill="1" applyBorder="1" applyAlignment="1" applyProtection="1">
      <alignment horizontal="center" vertical="top" wrapText="1"/>
    </xf>
    <xf numFmtId="0" fontId="2" fillId="0" borderId="0" xfId="0" applyFont="1" applyAlignment="1">
      <alignment vertical="top" wrapText="1"/>
    </xf>
    <xf numFmtId="0" fontId="10" fillId="13" borderId="0" xfId="18" applyFont="1" applyFill="1" applyAlignment="1" applyProtection="1">
      <alignment vertical="top" wrapText="1"/>
    </xf>
    <xf numFmtId="0" fontId="6" fillId="22" borderId="7" xfId="18" applyNumberFormat="1" applyFont="1" applyFill="1" applyBorder="1" applyAlignment="1" applyProtection="1">
      <alignment horizontal="left" vertical="top" wrapText="1"/>
      <protection locked="0"/>
    </xf>
    <xf numFmtId="0" fontId="6" fillId="22" borderId="32" xfId="18" applyNumberFormat="1" applyFont="1" applyFill="1" applyBorder="1" applyAlignment="1" applyProtection="1">
      <alignment horizontal="left" vertical="top" wrapText="1"/>
      <protection locked="0"/>
    </xf>
    <xf numFmtId="0" fontId="6" fillId="22" borderId="8" xfId="18" applyNumberFormat="1" applyFont="1" applyFill="1" applyBorder="1" applyAlignment="1" applyProtection="1">
      <alignment horizontal="left" vertical="top" wrapText="1"/>
      <protection locked="0"/>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wrapText="1"/>
    </xf>
    <xf numFmtId="0" fontId="6" fillId="22" borderId="7" xfId="18" applyNumberFormat="1" applyFont="1" applyFill="1" applyBorder="1" applyAlignment="1" applyProtection="1">
      <alignment horizontal="left" vertical="top"/>
      <protection locked="0"/>
    </xf>
    <xf numFmtId="0" fontId="6" fillId="22" borderId="32" xfId="18" applyNumberFormat="1" applyFont="1" applyFill="1" applyBorder="1" applyAlignment="1" applyProtection="1">
      <alignment horizontal="left" vertical="top"/>
      <protection locked="0"/>
    </xf>
    <xf numFmtId="0" fontId="6" fillId="22" borderId="8" xfId="18" applyNumberFormat="1" applyFont="1" applyFill="1" applyBorder="1" applyAlignment="1" applyProtection="1">
      <alignment horizontal="left" vertical="top"/>
      <protection locked="0"/>
    </xf>
    <xf numFmtId="0" fontId="4" fillId="13" borderId="0" xfId="18" applyFont="1" applyFill="1" applyAlignment="1" applyProtection="1">
      <alignment horizontal="left" vertical="center" wrapText="1"/>
    </xf>
    <xf numFmtId="0" fontId="4" fillId="22" borderId="7" xfId="18" applyNumberFormat="1" applyFont="1" applyFill="1" applyBorder="1" applyAlignment="1" applyProtection="1">
      <alignment horizontal="left" vertical="center" indent="1"/>
      <protection locked="0"/>
    </xf>
    <xf numFmtId="0" fontId="4" fillId="22" borderId="32" xfId="18" applyNumberFormat="1" applyFont="1" applyFill="1" applyBorder="1" applyAlignment="1" applyProtection="1">
      <alignment horizontal="left" vertical="center" indent="1"/>
      <protection locked="0"/>
    </xf>
    <xf numFmtId="0" fontId="4" fillId="22" borderId="8" xfId="18" applyNumberFormat="1" applyFont="1" applyFill="1" applyBorder="1" applyAlignment="1" applyProtection="1">
      <alignment horizontal="left" vertical="center" indent="1"/>
      <protection locked="0"/>
    </xf>
    <xf numFmtId="0" fontId="2" fillId="0" borderId="0" xfId="18" applyAlignment="1" applyProtection="1">
      <alignment wrapText="1"/>
    </xf>
    <xf numFmtId="0" fontId="2" fillId="0" borderId="32" xfId="18" applyBorder="1" applyProtection="1">
      <protection locked="0"/>
    </xf>
    <xf numFmtId="0" fontId="2" fillId="0" borderId="8" xfId="18" applyBorder="1" applyProtection="1">
      <protection locked="0"/>
    </xf>
    <xf numFmtId="0" fontId="57" fillId="13" borderId="0" xfId="18" applyFont="1" applyFill="1" applyAlignment="1" applyProtection="1">
      <alignment horizontal="left" vertical="top" wrapText="1"/>
    </xf>
    <xf numFmtId="0" fontId="4" fillId="0" borderId="0" xfId="18" applyFont="1" applyAlignment="1" applyProtection="1">
      <alignment wrapText="1"/>
    </xf>
    <xf numFmtId="0" fontId="4" fillId="13" borderId="0" xfId="18" applyFont="1" applyFill="1" applyAlignment="1" applyProtection="1">
      <alignment vertical="top"/>
    </xf>
    <xf numFmtId="0" fontId="4" fillId="13" borderId="0" xfId="18" applyFont="1" applyFill="1" applyAlignment="1" applyProtection="1">
      <alignment vertical="top" wrapText="1"/>
    </xf>
    <xf numFmtId="0" fontId="5" fillId="13" borderId="0" xfId="18" applyFont="1" applyFill="1" applyAlignment="1" applyProtection="1">
      <alignment horizontal="left" vertical="top" wrapText="1"/>
    </xf>
    <xf numFmtId="0" fontId="0" fillId="0" borderId="25" xfId="0" applyBorder="1" applyAlignment="1" applyProtection="1">
      <alignment vertical="top" wrapText="1"/>
    </xf>
    <xf numFmtId="0" fontId="6" fillId="22" borderId="7" xfId="0" applyNumberFormat="1" applyFont="1" applyFill="1" applyBorder="1" applyAlignment="1" applyProtection="1">
      <alignment horizontal="left" vertical="top"/>
      <protection locked="0"/>
    </xf>
    <xf numFmtId="0" fontId="6" fillId="22" borderId="32" xfId="0" applyNumberFormat="1" applyFont="1" applyFill="1" applyBorder="1" applyAlignment="1" applyProtection="1">
      <alignment horizontal="left" vertical="top"/>
      <protection locked="0"/>
    </xf>
    <xf numFmtId="0" fontId="6" fillId="22" borderId="8" xfId="0" applyNumberFormat="1" applyFont="1" applyFill="1" applyBorder="1" applyAlignment="1" applyProtection="1">
      <alignment horizontal="left" vertical="top"/>
      <protection locked="0"/>
    </xf>
    <xf numFmtId="0" fontId="5" fillId="13" borderId="0" xfId="18" applyFont="1" applyFill="1" applyAlignment="1" applyProtection="1">
      <alignment vertical="top" wrapText="1"/>
    </xf>
    <xf numFmtId="0" fontId="8" fillId="0" borderId="0" xfId="14" applyFill="1" applyAlignment="1" applyProtection="1">
      <alignment horizontal="left"/>
    </xf>
    <xf numFmtId="0" fontId="2" fillId="0" borderId="0" xfId="18" applyAlignment="1" applyProtection="1"/>
    <xf numFmtId="0" fontId="2" fillId="0" borderId="0" xfId="18" applyAlignment="1" applyProtection="1">
      <alignment horizontal="left" vertical="top" wrapText="1"/>
    </xf>
    <xf numFmtId="0" fontId="2" fillId="0" borderId="25" xfId="18" applyBorder="1" applyAlignment="1" applyProtection="1">
      <alignment horizontal="left" vertical="top" wrapText="1"/>
    </xf>
    <xf numFmtId="0" fontId="4" fillId="13" borderId="0" xfId="0" applyFont="1" applyFill="1" applyAlignment="1" applyProtection="1">
      <alignment horizontal="left" vertical="top"/>
    </xf>
    <xf numFmtId="0" fontId="0" fillId="0" borderId="0" xfId="0" applyAlignment="1">
      <alignment horizontal="left" vertical="top"/>
    </xf>
    <xf numFmtId="0" fontId="0" fillId="0" borderId="25" xfId="0" applyBorder="1" applyAlignment="1">
      <alignment horizontal="left" vertical="top"/>
    </xf>
    <xf numFmtId="0" fontId="2" fillId="13" borderId="0" xfId="0" applyFont="1" applyFill="1" applyAlignment="1">
      <alignment vertical="top" wrapText="1"/>
    </xf>
    <xf numFmtId="0" fontId="4" fillId="13" borderId="0" xfId="0" applyFont="1" applyFill="1" applyAlignment="1">
      <alignment vertical="top" wrapText="1"/>
    </xf>
    <xf numFmtId="0" fontId="4" fillId="13" borderId="0" xfId="18" applyFont="1" applyFill="1" applyAlignment="1" applyProtection="1">
      <alignment horizontal="left" vertical="top"/>
    </xf>
    <xf numFmtId="0" fontId="0" fillId="0" borderId="0" xfId="0" applyBorder="1" applyAlignment="1">
      <alignment vertical="top" wrapText="1"/>
    </xf>
    <xf numFmtId="0" fontId="11" fillId="13" borderId="0" xfId="18" applyFont="1" applyFill="1" applyAlignment="1" applyProtection="1">
      <alignment vertical="top" wrapText="1"/>
    </xf>
    <xf numFmtId="0" fontId="11" fillId="13" borderId="0" xfId="0" applyFont="1" applyFill="1" applyAlignment="1">
      <alignment vertical="top" wrapText="1"/>
    </xf>
    <xf numFmtId="0" fontId="5" fillId="27" borderId="0" xfId="0" applyFont="1" applyFill="1" applyAlignment="1" applyProtection="1">
      <alignment horizontal="left" vertical="top" wrapText="1"/>
    </xf>
    <xf numFmtId="1" fontId="7" fillId="28" borderId="7" xfId="0" applyNumberFormat="1" applyFont="1" applyFill="1" applyBorder="1" applyAlignment="1" applyProtection="1">
      <alignment horizontal="left" vertical="top"/>
      <protection locked="0"/>
    </xf>
    <xf numFmtId="1" fontId="7" fillId="28" borderId="8" xfId="0" applyNumberFormat="1" applyFont="1" applyFill="1" applyBorder="1" applyAlignment="1" applyProtection="1">
      <alignment horizontal="left" vertical="top"/>
      <protection locked="0"/>
    </xf>
    <xf numFmtId="0" fontId="11" fillId="13" borderId="33" xfId="0" applyFont="1" applyFill="1" applyBorder="1" applyAlignment="1" applyProtection="1">
      <alignment vertical="top" wrapText="1"/>
    </xf>
    <xf numFmtId="0" fontId="5" fillId="0" borderId="0" xfId="18" applyFont="1" applyAlignment="1" applyProtection="1">
      <alignment horizontal="left" vertical="top" wrapText="1"/>
    </xf>
    <xf numFmtId="0" fontId="57" fillId="13" borderId="0" xfId="18" applyFont="1" applyFill="1" applyAlignment="1" applyProtection="1">
      <alignment vertical="top" wrapText="1"/>
    </xf>
    <xf numFmtId="0" fontId="57" fillId="13" borderId="0" xfId="0" applyFont="1" applyFill="1" applyAlignment="1" applyProtection="1">
      <alignment vertical="top" wrapText="1"/>
    </xf>
    <xf numFmtId="0" fontId="4" fillId="0" borderId="0" xfId="18" applyFont="1" applyAlignment="1" applyProtection="1">
      <alignment horizontal="left" vertical="top" wrapText="1"/>
    </xf>
    <xf numFmtId="0" fontId="87" fillId="25" borderId="29" xfId="18" applyFont="1" applyFill="1" applyBorder="1" applyAlignment="1" applyProtection="1">
      <alignment vertical="top"/>
    </xf>
    <xf numFmtId="0" fontId="46" fillId="0" borderId="0" xfId="18" applyFont="1" applyAlignment="1" applyProtection="1">
      <alignment vertical="top" wrapText="1"/>
    </xf>
    <xf numFmtId="0" fontId="5" fillId="0" borderId="0" xfId="18" applyFont="1" applyAlignment="1" applyProtection="1">
      <alignment vertical="top" wrapText="1"/>
    </xf>
    <xf numFmtId="0" fontId="4" fillId="13" borderId="25" xfId="0" applyFont="1" applyFill="1" applyBorder="1" applyAlignment="1">
      <alignment vertical="top" wrapText="1"/>
    </xf>
    <xf numFmtId="0" fontId="4" fillId="25" borderId="7" xfId="18" applyFont="1" applyFill="1" applyBorder="1" applyAlignment="1" applyProtection="1">
      <alignment horizontal="left" vertical="top"/>
    </xf>
    <xf numFmtId="0" fontId="4" fillId="25" borderId="8" xfId="18" applyFont="1" applyFill="1" applyBorder="1" applyAlignment="1" applyProtection="1">
      <alignment horizontal="left" vertical="top"/>
    </xf>
    <xf numFmtId="0" fontId="7" fillId="22" borderId="24" xfId="18" applyFont="1" applyFill="1" applyBorder="1" applyAlignment="1" applyProtection="1">
      <alignment vertical="top" wrapText="1"/>
      <protection locked="0"/>
    </xf>
    <xf numFmtId="0" fontId="7" fillId="22" borderId="0" xfId="18" applyFont="1" applyFill="1" applyBorder="1" applyAlignment="1" applyProtection="1">
      <alignment vertical="top" wrapText="1"/>
      <protection locked="0"/>
    </xf>
    <xf numFmtId="0" fontId="7" fillId="22" borderId="25" xfId="18" applyFont="1" applyFill="1" applyBorder="1" applyAlignment="1" applyProtection="1">
      <alignment vertical="top" wrapText="1"/>
      <protection locked="0"/>
    </xf>
    <xf numFmtId="0" fontId="7" fillId="22" borderId="27" xfId="18" applyFont="1" applyFill="1" applyBorder="1" applyAlignment="1" applyProtection="1">
      <alignment vertical="top" wrapText="1"/>
      <protection locked="0"/>
    </xf>
    <xf numFmtId="0" fontId="7" fillId="22" borderId="30" xfId="18" applyFont="1" applyFill="1" applyBorder="1" applyAlignment="1" applyProtection="1">
      <alignment vertical="top" wrapText="1"/>
      <protection locked="0"/>
    </xf>
    <xf numFmtId="0" fontId="7" fillId="22" borderId="28" xfId="18" applyFont="1" applyFill="1" applyBorder="1" applyAlignment="1" applyProtection="1">
      <alignment vertical="top" wrapText="1"/>
      <protection locked="0"/>
    </xf>
    <xf numFmtId="0" fontId="7" fillId="0" borderId="29" xfId="18" applyFont="1" applyBorder="1" applyAlignment="1" applyProtection="1">
      <alignment vertical="top" wrapText="1"/>
    </xf>
    <xf numFmtId="0" fontId="2" fillId="0" borderId="29" xfId="18" applyBorder="1" applyAlignment="1" applyProtection="1">
      <alignment vertical="top" wrapText="1"/>
    </xf>
    <xf numFmtId="0" fontId="6" fillId="0" borderId="29" xfId="18" applyFont="1" applyBorder="1" applyAlignment="1" applyProtection="1">
      <alignment vertical="top" wrapText="1"/>
    </xf>
    <xf numFmtId="0" fontId="0" fillId="0" borderId="29" xfId="0" applyBorder="1" applyAlignment="1" applyProtection="1">
      <alignment vertical="top" wrapText="1"/>
    </xf>
    <xf numFmtId="0" fontId="6" fillId="0" borderId="7" xfId="18" applyFont="1" applyBorder="1" applyAlignment="1" applyProtection="1">
      <alignment horizontal="left" vertical="top" wrapText="1"/>
    </xf>
    <xf numFmtId="0" fontId="6" fillId="0" borderId="32" xfId="18" applyFont="1" applyBorder="1" applyAlignment="1" applyProtection="1">
      <alignment horizontal="left" vertical="top" wrapText="1"/>
    </xf>
    <xf numFmtId="0" fontId="6" fillId="0" borderId="8" xfId="18" applyFont="1" applyBorder="1" applyAlignment="1" applyProtection="1">
      <alignment horizontal="left" vertical="top" wrapText="1"/>
    </xf>
    <xf numFmtId="0" fontId="2" fillId="13" borderId="7" xfId="18" applyFont="1" applyFill="1" applyBorder="1" applyAlignment="1" applyProtection="1">
      <alignment vertical="top" wrapText="1"/>
    </xf>
    <xf numFmtId="0" fontId="2" fillId="13" borderId="32" xfId="0" applyFont="1" applyFill="1" applyBorder="1" applyAlignment="1" applyProtection="1">
      <alignment vertical="top" wrapText="1"/>
    </xf>
    <xf numFmtId="0" fontId="57" fillId="13" borderId="33" xfId="18" applyFont="1" applyFill="1" applyBorder="1" applyAlignment="1" applyProtection="1">
      <alignment vertical="top" wrapText="1"/>
    </xf>
    <xf numFmtId="0" fontId="0" fillId="0" borderId="33" xfId="0" applyBorder="1" applyAlignment="1" applyProtection="1">
      <alignment vertical="top" wrapText="1"/>
    </xf>
    <xf numFmtId="0" fontId="6" fillId="22" borderId="29" xfId="18" applyFont="1" applyFill="1" applyBorder="1" applyAlignment="1" applyProtection="1">
      <alignment vertical="top" wrapText="1"/>
      <protection locked="0"/>
    </xf>
    <xf numFmtId="0" fontId="0" fillId="0" borderId="29" xfId="0" applyBorder="1" applyAlignment="1" applyProtection="1">
      <alignment vertical="top" wrapText="1"/>
      <protection locked="0"/>
    </xf>
    <xf numFmtId="0" fontId="6" fillId="25" borderId="29" xfId="18" applyFont="1" applyFill="1" applyBorder="1" applyAlignment="1" applyProtection="1">
      <alignment vertical="top" wrapText="1"/>
    </xf>
    <xf numFmtId="0" fontId="4" fillId="0" borderId="0" xfId="18" applyFont="1" applyAlignment="1" applyProtection="1">
      <alignment vertical="top" wrapText="1"/>
    </xf>
    <xf numFmtId="0" fontId="2" fillId="0" borderId="0" xfId="18" applyAlignment="1" applyProtection="1">
      <alignment vertical="top" wrapText="1"/>
    </xf>
    <xf numFmtId="0" fontId="2" fillId="0" borderId="0" xfId="18" applyBorder="1" applyAlignment="1" applyProtection="1">
      <alignment vertical="top" wrapText="1"/>
    </xf>
    <xf numFmtId="0" fontId="7" fillId="0" borderId="29" xfId="18" applyFont="1" applyBorder="1" applyAlignment="1" applyProtection="1">
      <alignment horizontal="left" vertical="top" wrapText="1"/>
    </xf>
    <xf numFmtId="0" fontId="6" fillId="25" borderId="29" xfId="18" applyFont="1" applyFill="1" applyBorder="1" applyAlignment="1" applyProtection="1">
      <alignment horizontal="left" vertical="top" wrapText="1"/>
    </xf>
    <xf numFmtId="2" fontId="7" fillId="22" borderId="7" xfId="18" applyNumberFormat="1" applyFont="1" applyFill="1" applyBorder="1" applyAlignment="1" applyProtection="1">
      <alignment horizontal="left" vertical="top" wrapText="1"/>
      <protection locked="0"/>
    </xf>
    <xf numFmtId="0" fontId="0" fillId="0" borderId="8" xfId="0" applyBorder="1" applyAlignment="1">
      <alignment horizontal="left" vertical="top" wrapText="1"/>
    </xf>
    <xf numFmtId="0" fontId="7" fillId="0" borderId="7" xfId="18" applyFont="1" applyBorder="1" applyAlignment="1" applyProtection="1">
      <alignment horizontal="left" vertical="top" wrapText="1"/>
    </xf>
    <xf numFmtId="0" fontId="4" fillId="13" borderId="30" xfId="18" applyFont="1" applyFill="1" applyBorder="1" applyAlignment="1" applyProtection="1">
      <alignment horizontal="left" vertical="top" wrapText="1"/>
    </xf>
    <xf numFmtId="0" fontId="7" fillId="22" borderId="21" xfId="18" applyFont="1" applyFill="1" applyBorder="1" applyAlignment="1" applyProtection="1">
      <alignment vertical="top" wrapText="1"/>
      <protection locked="0"/>
    </xf>
    <xf numFmtId="0" fontId="7" fillId="22" borderId="31" xfId="18" applyFont="1" applyFill="1" applyBorder="1" applyAlignment="1" applyProtection="1">
      <alignment vertical="top" wrapText="1"/>
      <protection locked="0"/>
    </xf>
    <xf numFmtId="0" fontId="7" fillId="22" borderId="22" xfId="18" applyFont="1" applyFill="1" applyBorder="1" applyAlignment="1" applyProtection="1">
      <alignment vertical="top" wrapText="1"/>
      <protection locked="0"/>
    </xf>
    <xf numFmtId="0" fontId="3" fillId="21" borderId="0" xfId="18" applyFont="1" applyFill="1" applyBorder="1" applyAlignment="1" applyProtection="1">
      <alignment vertical="top"/>
    </xf>
    <xf numFmtId="0" fontId="2" fillId="0" borderId="25" xfId="18" applyBorder="1" applyAlignment="1" applyProtection="1">
      <alignment vertical="top" wrapText="1"/>
    </xf>
    <xf numFmtId="0" fontId="6" fillId="22" borderId="7" xfId="18" applyNumberFormat="1" applyFont="1" applyFill="1" applyBorder="1" applyAlignment="1" applyProtection="1">
      <alignment horizontal="center" vertical="top"/>
      <protection locked="0"/>
    </xf>
    <xf numFmtId="0" fontId="6" fillId="22" borderId="32" xfId="18" applyNumberFormat="1" applyFont="1" applyFill="1" applyBorder="1" applyAlignment="1" applyProtection="1">
      <alignment horizontal="center" vertical="top"/>
      <protection locked="0"/>
    </xf>
    <xf numFmtId="0" fontId="6" fillId="22" borderId="8" xfId="18" applyNumberFormat="1" applyFont="1" applyFill="1" applyBorder="1" applyAlignment="1" applyProtection="1">
      <alignment horizontal="center" vertical="top"/>
      <protection locked="0"/>
    </xf>
    <xf numFmtId="0" fontId="5" fillId="0" borderId="0" xfId="18" applyFont="1" applyAlignment="1" applyProtection="1">
      <alignment horizontal="left" vertical="center" wrapText="1"/>
    </xf>
    <xf numFmtId="0" fontId="8" fillId="0" borderId="0" xfId="14" applyFill="1" applyAlignment="1" applyProtection="1">
      <alignment horizontal="left" vertical="top"/>
    </xf>
    <xf numFmtId="0" fontId="4" fillId="13" borderId="29" xfId="18" applyFont="1" applyFill="1" applyBorder="1" applyAlignment="1" applyProtection="1">
      <alignment vertical="top" wrapText="1"/>
    </xf>
    <xf numFmtId="0" fontId="4" fillId="13" borderId="29" xfId="0" applyFont="1" applyFill="1" applyBorder="1" applyAlignment="1" applyProtection="1">
      <alignment vertical="top" wrapText="1"/>
    </xf>
    <xf numFmtId="0" fontId="2" fillId="28" borderId="7" xfId="18" quotePrefix="1" applyFont="1" applyFill="1" applyBorder="1" applyAlignment="1" applyProtection="1">
      <alignment vertical="top" wrapText="1"/>
      <protection locked="0"/>
    </xf>
    <xf numFmtId="0" fontId="2" fillId="28" borderId="8" xfId="18" quotePrefix="1" applyFont="1" applyFill="1" applyBorder="1" applyAlignment="1" applyProtection="1">
      <alignment vertical="top" wrapText="1"/>
      <protection locked="0"/>
    </xf>
    <xf numFmtId="0" fontId="2" fillId="28" borderId="7" xfId="18" applyFont="1" applyFill="1" applyBorder="1" applyAlignment="1" applyProtection="1">
      <alignment vertical="top" wrapText="1"/>
      <protection locked="0"/>
    </xf>
    <xf numFmtId="0" fontId="2" fillId="28" borderId="8" xfId="18" applyFont="1" applyFill="1" applyBorder="1" applyAlignment="1" applyProtection="1">
      <alignment vertical="top" wrapText="1"/>
      <protection locked="0"/>
    </xf>
    <xf numFmtId="0" fontId="4" fillId="13" borderId="7" xfId="18" applyFont="1" applyFill="1" applyBorder="1" applyAlignment="1" applyProtection="1">
      <alignment vertical="top" wrapText="1"/>
    </xf>
    <xf numFmtId="0" fontId="4" fillId="13" borderId="8" xfId="18" applyFont="1" applyFill="1" applyBorder="1" applyAlignment="1" applyProtection="1">
      <alignment vertical="top" wrapText="1"/>
    </xf>
    <xf numFmtId="0" fontId="2" fillId="27" borderId="7" xfId="18" quotePrefix="1" applyFont="1" applyFill="1" applyBorder="1" applyAlignment="1" applyProtection="1">
      <alignment vertical="top" wrapText="1"/>
    </xf>
    <xf numFmtId="0" fontId="2" fillId="27" borderId="8" xfId="18" quotePrefix="1" applyFont="1" applyFill="1" applyBorder="1" applyAlignment="1" applyProtection="1">
      <alignment vertical="top" wrapText="1"/>
    </xf>
    <xf numFmtId="0" fontId="2" fillId="27" borderId="7" xfId="18" applyFont="1" applyFill="1" applyBorder="1" applyAlignment="1" applyProtection="1">
      <alignment vertical="top" wrapText="1"/>
    </xf>
    <xf numFmtId="0" fontId="2" fillId="27" borderId="8" xfId="18" applyFont="1" applyFill="1" applyBorder="1" applyAlignment="1" applyProtection="1">
      <alignment vertical="top" wrapText="1"/>
    </xf>
    <xf numFmtId="2" fontId="7" fillId="27" borderId="7" xfId="18" applyNumberFormat="1" applyFont="1" applyFill="1" applyBorder="1" applyAlignment="1" applyProtection="1">
      <alignment horizontal="left" vertical="top" wrapText="1"/>
    </xf>
    <xf numFmtId="0" fontId="0" fillId="27" borderId="8" xfId="0" applyFill="1" applyBorder="1" applyAlignment="1" applyProtection="1">
      <alignment horizontal="left" vertical="top" wrapText="1"/>
    </xf>
    <xf numFmtId="2" fontId="6" fillId="22" borderId="7" xfId="18" applyNumberFormat="1" applyFont="1" applyFill="1" applyBorder="1" applyAlignment="1" applyProtection="1">
      <alignment horizontal="left" vertical="top" wrapText="1"/>
      <protection locked="0"/>
    </xf>
    <xf numFmtId="2" fontId="6" fillId="27" borderId="7" xfId="18" applyNumberFormat="1" applyFont="1" applyFill="1" applyBorder="1" applyAlignment="1" applyProtection="1">
      <alignment horizontal="left" vertical="top" wrapText="1"/>
    </xf>
    <xf numFmtId="0" fontId="6" fillId="27" borderId="29" xfId="18" applyFont="1" applyFill="1" applyBorder="1" applyAlignment="1" applyProtection="1">
      <alignment horizontal="left" vertical="top" wrapText="1"/>
    </xf>
    <xf numFmtId="0" fontId="0" fillId="27" borderId="29" xfId="0" applyFill="1" applyBorder="1" applyAlignment="1" applyProtection="1">
      <alignment horizontal="left" vertical="top" wrapText="1"/>
    </xf>
    <xf numFmtId="0" fontId="47" fillId="13" borderId="27" xfId="18" applyFont="1" applyFill="1" applyBorder="1" applyAlignment="1" applyProtection="1">
      <alignment horizontal="left" vertical="top" wrapText="1"/>
    </xf>
    <xf numFmtId="0" fontId="47" fillId="13" borderId="30" xfId="18" applyFont="1" applyFill="1" applyBorder="1" applyAlignment="1" applyProtection="1">
      <alignment horizontal="left" vertical="top" wrapText="1"/>
    </xf>
    <xf numFmtId="0" fontId="47" fillId="13" borderId="28" xfId="18" applyFont="1" applyFill="1" applyBorder="1" applyAlignment="1" applyProtection="1">
      <alignment horizontal="left" vertical="top" wrapText="1"/>
    </xf>
    <xf numFmtId="0" fontId="4" fillId="13" borderId="32" xfId="0" applyFont="1" applyFill="1" applyBorder="1" applyAlignment="1" applyProtection="1">
      <alignment vertical="top" wrapText="1"/>
    </xf>
    <xf numFmtId="0" fontId="6" fillId="27" borderId="29" xfId="18" applyFont="1" applyFill="1" applyBorder="1" applyAlignment="1" applyProtection="1">
      <alignment vertical="top" wrapText="1"/>
    </xf>
    <xf numFmtId="0" fontId="46" fillId="0" borderId="0" xfId="18" applyFont="1" applyAlignment="1" applyProtection="1">
      <alignment horizontal="left" vertical="center" wrapText="1"/>
    </xf>
    <xf numFmtId="49" fontId="6" fillId="28" borderId="7" xfId="18" quotePrefix="1" applyNumberFormat="1" applyFont="1" applyFill="1" applyBorder="1" applyAlignment="1" applyProtection="1">
      <alignment horizontal="left" vertical="top"/>
      <protection locked="0"/>
    </xf>
    <xf numFmtId="49" fontId="6" fillId="28" borderId="8" xfId="18" quotePrefix="1" applyNumberFormat="1" applyFont="1" applyFill="1" applyBorder="1" applyAlignment="1" applyProtection="1">
      <alignment horizontal="left" vertical="top"/>
      <protection locked="0"/>
    </xf>
    <xf numFmtId="0" fontId="2" fillId="0" borderId="0" xfId="18" applyFont="1" applyAlignment="1" applyProtection="1">
      <alignment vertical="top" wrapText="1"/>
    </xf>
    <xf numFmtId="0" fontId="2" fillId="0" borderId="25" xfId="18" applyFont="1" applyBorder="1" applyAlignment="1" applyProtection="1">
      <alignment vertical="top" wrapText="1"/>
    </xf>
    <xf numFmtId="0" fontId="0" fillId="27" borderId="29" xfId="0" applyFill="1" applyBorder="1" applyAlignment="1" applyProtection="1">
      <alignment vertical="top" wrapText="1"/>
    </xf>
    <xf numFmtId="0" fontId="2" fillId="0" borderId="0" xfId="18" applyFill="1" applyAlignment="1" applyProtection="1">
      <alignment horizontal="left" vertical="top" wrapText="1"/>
    </xf>
    <xf numFmtId="0" fontId="0" fillId="0" borderId="25" xfId="0" applyBorder="1" applyAlignment="1">
      <alignment horizontal="left" vertical="top" wrapText="1"/>
    </xf>
    <xf numFmtId="0" fontId="56" fillId="0" borderId="47" xfId="18" applyNumberFormat="1" applyFont="1" applyFill="1" applyBorder="1" applyAlignment="1" applyProtection="1">
      <alignment horizontal="center" vertical="center" wrapText="1"/>
    </xf>
    <xf numFmtId="0" fontId="33" fillId="0" borderId="65" xfId="0" applyFont="1" applyBorder="1" applyAlignment="1">
      <alignment vertical="center" wrapText="1"/>
    </xf>
    <xf numFmtId="0" fontId="7" fillId="0" borderId="21" xfId="18" applyNumberFormat="1" applyFont="1" applyFill="1" applyBorder="1" applyAlignment="1" applyProtection="1">
      <alignment horizontal="center" vertical="center"/>
    </xf>
    <xf numFmtId="0" fontId="7" fillId="0" borderId="27" xfId="18" applyNumberFormat="1" applyFont="1" applyFill="1" applyBorder="1" applyAlignment="1" applyProtection="1">
      <alignment horizontal="center" vertical="center"/>
    </xf>
    <xf numFmtId="0" fontId="4" fillId="0" borderId="0" xfId="18" applyNumberFormat="1" applyFont="1" applyAlignment="1" applyProtection="1">
      <alignment horizontal="left" vertical="top" wrapText="1"/>
    </xf>
    <xf numFmtId="0" fontId="46" fillId="0" borderId="0" xfId="18" applyNumberFormat="1" applyFont="1" applyAlignment="1" applyProtection="1">
      <alignment horizontal="left" vertical="top" wrapText="1"/>
    </xf>
    <xf numFmtId="0" fontId="7" fillId="0" borderId="7" xfId="18" applyNumberFormat="1" applyFont="1" applyBorder="1" applyAlignment="1" applyProtection="1">
      <alignment vertical="top" wrapText="1"/>
    </xf>
    <xf numFmtId="0" fontId="0" fillId="0" borderId="8" xfId="0" applyBorder="1" applyAlignment="1" applyProtection="1">
      <alignment vertical="top" wrapText="1"/>
    </xf>
    <xf numFmtId="0" fontId="7" fillId="0" borderId="29" xfId="18" applyNumberFormat="1" applyFont="1" applyBorder="1" applyAlignment="1" applyProtection="1">
      <alignment horizontal="center" vertical="top"/>
    </xf>
    <xf numFmtId="0" fontId="6" fillId="0" borderId="29" xfId="18" applyFont="1" applyBorder="1" applyAlignment="1" applyProtection="1">
      <alignment horizontal="center" vertical="top"/>
    </xf>
    <xf numFmtId="0" fontId="56" fillId="0" borderId="29" xfId="18" applyNumberFormat="1" applyFont="1" applyBorder="1" applyAlignment="1" applyProtection="1">
      <alignment horizontal="left" vertical="top" wrapText="1" indent="1"/>
    </xf>
    <xf numFmtId="0" fontId="6" fillId="0" borderId="29" xfId="18" applyFont="1" applyBorder="1" applyAlignment="1" applyProtection="1">
      <alignment horizontal="left" vertical="top" wrapText="1" indent="1"/>
    </xf>
    <xf numFmtId="0" fontId="43" fillId="0" borderId="29" xfId="18" applyNumberFormat="1" applyFont="1" applyBorder="1" applyAlignment="1" applyProtection="1">
      <alignment horizontal="left" vertical="top" wrapText="1" indent="2"/>
    </xf>
    <xf numFmtId="0" fontId="6" fillId="0" borderId="29" xfId="18" applyFont="1" applyBorder="1" applyAlignment="1" applyProtection="1">
      <alignment horizontal="left" vertical="top" wrapText="1" indent="2"/>
    </xf>
    <xf numFmtId="0" fontId="7" fillId="0" borderId="29" xfId="18" applyNumberFormat="1" applyFont="1" applyBorder="1" applyAlignment="1" applyProtection="1">
      <alignment vertical="top" wrapText="1"/>
    </xf>
    <xf numFmtId="0" fontId="4" fillId="0" borderId="0" xfId="18" applyNumberFormat="1" applyFont="1" applyAlignment="1" applyProtection="1">
      <alignment vertical="top" wrapText="1"/>
    </xf>
    <xf numFmtId="0" fontId="2" fillId="0" borderId="8" xfId="18" applyBorder="1" applyAlignment="1" applyProtection="1">
      <alignment vertical="top" wrapText="1"/>
    </xf>
    <xf numFmtId="0" fontId="4" fillId="0" borderId="0" xfId="18" applyNumberFormat="1" applyFont="1" applyFill="1" applyAlignment="1" applyProtection="1">
      <alignment vertical="top" wrapText="1"/>
    </xf>
    <xf numFmtId="0" fontId="2" fillId="0" borderId="0" xfId="18" applyFill="1" applyAlignment="1" applyProtection="1">
      <alignment vertical="top" wrapText="1"/>
    </xf>
    <xf numFmtId="0" fontId="2" fillId="0" borderId="0" xfId="18" applyFont="1" applyAlignment="1" applyProtection="1">
      <alignment horizontal="left" vertical="top" wrapText="1"/>
    </xf>
    <xf numFmtId="0" fontId="0" fillId="0" borderId="27" xfId="0" applyBorder="1" applyAlignment="1">
      <alignment vertical="center"/>
    </xf>
    <xf numFmtId="0" fontId="43" fillId="0" borderId="29" xfId="18" applyNumberFormat="1" applyFont="1" applyBorder="1" applyAlignment="1" applyProtection="1">
      <alignment horizontal="left" vertical="top" wrapText="1" indent="1"/>
    </xf>
    <xf numFmtId="0" fontId="3" fillId="21" borderId="32" xfId="18" applyFont="1" applyFill="1" applyBorder="1" applyAlignment="1" applyProtection="1">
      <alignment horizontal="left" vertical="top" wrapText="1"/>
    </xf>
    <xf numFmtId="0" fontId="7" fillId="0" borderId="7" xfId="18" applyFont="1" applyFill="1" applyBorder="1" applyAlignment="1" applyProtection="1">
      <alignment horizontal="center" vertical="top" wrapText="1"/>
    </xf>
    <xf numFmtId="0" fontId="7" fillId="0" borderId="8" xfId="18" applyFont="1" applyFill="1" applyBorder="1" applyAlignment="1" applyProtection="1">
      <alignment horizontal="center" vertical="top" wrapText="1"/>
    </xf>
    <xf numFmtId="0" fontId="7" fillId="0" borderId="20" xfId="18" applyFont="1" applyFill="1" applyBorder="1" applyAlignment="1" applyProtection="1">
      <alignment horizontal="center" vertical="top" wrapText="1"/>
    </xf>
    <xf numFmtId="0" fontId="2" fillId="0" borderId="26" xfId="18" applyBorder="1" applyAlignment="1" applyProtection="1">
      <alignment vertical="top"/>
    </xf>
    <xf numFmtId="0" fontId="4" fillId="0" borderId="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2" fillId="0" borderId="0" xfId="18" applyBorder="1" applyAlignment="1" applyProtection="1">
      <alignment horizontal="left" vertical="top" wrapText="1"/>
    </xf>
    <xf numFmtId="0" fontId="0" fillId="0" borderId="0" xfId="0" applyBorder="1" applyAlignment="1">
      <alignment horizontal="left" vertical="top" wrapText="1"/>
    </xf>
    <xf numFmtId="0" fontId="11" fillId="13" borderId="30" xfId="18" applyFont="1" applyFill="1" applyBorder="1" applyAlignment="1" applyProtection="1">
      <alignment horizontal="left" vertical="top" wrapText="1"/>
    </xf>
    <xf numFmtId="0" fontId="2" fillId="0" borderId="30" xfId="18" applyBorder="1" applyAlignment="1" applyProtection="1">
      <alignment horizontal="left" vertical="top" wrapText="1"/>
    </xf>
    <xf numFmtId="0" fontId="0" fillId="0" borderId="30" xfId="0" applyBorder="1" applyAlignment="1">
      <alignment horizontal="left" vertical="top" wrapText="1"/>
    </xf>
    <xf numFmtId="0" fontId="7" fillId="0" borderId="32" xfId="18" applyFont="1" applyFill="1" applyBorder="1" applyAlignment="1" applyProtection="1">
      <alignment horizontal="center" vertical="top" wrapText="1"/>
    </xf>
    <xf numFmtId="0" fontId="7" fillId="32" borderId="20" xfId="18" applyFont="1" applyFill="1" applyBorder="1" applyAlignment="1" applyProtection="1">
      <alignment horizontal="center" vertical="top" wrapText="1"/>
    </xf>
    <xf numFmtId="0" fontId="2" fillId="32" borderId="26" xfId="18" applyFill="1" applyBorder="1" applyAlignment="1" applyProtection="1">
      <alignment vertical="top"/>
    </xf>
    <xf numFmtId="0" fontId="7" fillId="38" borderId="20" xfId="18" applyFont="1" applyFill="1" applyBorder="1" applyAlignment="1" applyProtection="1">
      <alignment horizontal="center" vertical="top" wrapText="1"/>
    </xf>
    <xf numFmtId="0" fontId="2" fillId="38" borderId="26" xfId="18" applyFill="1" applyBorder="1" applyAlignment="1" applyProtection="1">
      <alignment vertical="top"/>
    </xf>
    <xf numFmtId="0" fontId="8" fillId="0" borderId="0" xfId="14" applyFont="1" applyFill="1" applyAlignment="1" applyProtection="1">
      <alignment horizontal="left"/>
    </xf>
    <xf numFmtId="0" fontId="7" fillId="0" borderId="29" xfId="18" applyFont="1" applyBorder="1" applyAlignment="1" applyProtection="1">
      <alignment horizontal="center" vertical="top" wrapText="1"/>
    </xf>
    <xf numFmtId="0" fontId="2" fillId="0" borderId="29" xfId="18" applyBorder="1" applyAlignment="1" applyProtection="1">
      <alignment horizontal="center" vertical="top" wrapText="1"/>
    </xf>
    <xf numFmtId="0" fontId="4" fillId="0" borderId="0" xfId="18" applyFont="1" applyBorder="1" applyAlignment="1" applyProtection="1">
      <alignment vertical="top" wrapText="1"/>
    </xf>
    <xf numFmtId="0" fontId="11" fillId="13" borderId="0" xfId="18" applyFont="1" applyFill="1" applyBorder="1" applyAlignment="1" applyProtection="1">
      <alignment vertical="top" wrapText="1"/>
    </xf>
    <xf numFmtId="0" fontId="11" fillId="13" borderId="0" xfId="18" applyFont="1" applyFill="1" applyBorder="1" applyAlignment="1" applyProtection="1">
      <alignment vertical="center" wrapText="1"/>
    </xf>
    <xf numFmtId="0" fontId="2" fillId="0" borderId="0" xfId="18" applyBorder="1" applyAlignment="1" applyProtection="1">
      <alignment vertical="center" wrapText="1"/>
    </xf>
    <xf numFmtId="0" fontId="7" fillId="0" borderId="0" xfId="18" applyFont="1" applyFill="1" applyBorder="1" applyAlignment="1" applyProtection="1">
      <alignment horizontal="left" vertical="top" wrapText="1"/>
    </xf>
    <xf numFmtId="0" fontId="10" fillId="13" borderId="0" xfId="18" applyFont="1" applyFill="1" applyAlignment="1" applyProtection="1">
      <alignment horizontal="left" vertical="center" wrapText="1"/>
    </xf>
    <xf numFmtId="0" fontId="33" fillId="27" borderId="0" xfId="0" applyFont="1" applyFill="1" applyBorder="1" applyAlignment="1" applyProtection="1">
      <alignment horizontal="left" vertical="top"/>
    </xf>
    <xf numFmtId="0" fontId="2" fillId="27" borderId="7" xfId="0" applyFont="1" applyFill="1" applyBorder="1" applyAlignment="1" applyProtection="1">
      <alignment horizontal="left" vertical="top"/>
    </xf>
    <xf numFmtId="0" fontId="2" fillId="27" borderId="32" xfId="0" applyFont="1" applyFill="1" applyBorder="1" applyAlignment="1" applyProtection="1">
      <alignment horizontal="left" vertical="top"/>
    </xf>
    <xf numFmtId="164" fontId="2" fillId="25" borderId="7" xfId="0" applyNumberFormat="1" applyFont="1" applyFill="1" applyBorder="1" applyAlignment="1" applyProtection="1">
      <alignment horizontal="right" vertical="top"/>
    </xf>
    <xf numFmtId="164" fontId="2" fillId="25" borderId="8" xfId="0" applyNumberFormat="1" applyFont="1" applyFill="1" applyBorder="1" applyAlignment="1" applyProtection="1">
      <alignment horizontal="right" vertical="top"/>
    </xf>
    <xf numFmtId="0" fontId="2" fillId="27" borderId="8" xfId="0" applyFont="1" applyFill="1" applyBorder="1" applyAlignment="1" applyProtection="1">
      <alignment horizontal="left" vertical="top"/>
    </xf>
    <xf numFmtId="165" fontId="2" fillId="25" borderId="7" xfId="0" applyNumberFormat="1" applyFont="1" applyFill="1" applyBorder="1" applyAlignment="1" applyProtection="1">
      <alignment horizontal="right" vertical="top"/>
    </xf>
    <xf numFmtId="165" fontId="2" fillId="25" borderId="32" xfId="0" applyNumberFormat="1" applyFont="1" applyFill="1" applyBorder="1" applyAlignment="1" applyProtection="1">
      <alignment horizontal="right" vertical="top"/>
    </xf>
    <xf numFmtId="165" fontId="2" fillId="25" borderId="8" xfId="0" applyNumberFormat="1" applyFont="1" applyFill="1" applyBorder="1" applyAlignment="1" applyProtection="1">
      <alignment horizontal="right" vertical="top"/>
    </xf>
    <xf numFmtId="0" fontId="48" fillId="13" borderId="0" xfId="0" applyFont="1" applyFill="1" applyAlignment="1" applyProtection="1">
      <alignment horizontal="left" vertical="top" wrapText="1"/>
    </xf>
    <xf numFmtId="0" fontId="35" fillId="28" borderId="13" xfId="0" applyFont="1" applyFill="1" applyBorder="1" applyAlignment="1" applyProtection="1">
      <alignment horizontal="center" vertical="center"/>
      <protection locked="0"/>
    </xf>
    <xf numFmtId="0" fontId="35" fillId="28" borderId="15" xfId="0" applyFont="1" applyFill="1" applyBorder="1" applyAlignment="1" applyProtection="1">
      <alignment horizontal="center" vertical="center"/>
      <protection locked="0"/>
    </xf>
    <xf numFmtId="0" fontId="95" fillId="27" borderId="0" xfId="0" applyFont="1" applyFill="1" applyAlignment="1" applyProtection="1">
      <alignment horizontal="left" vertical="top" wrapText="1"/>
    </xf>
    <xf numFmtId="0" fontId="93" fillId="13" borderId="0" xfId="0" applyFont="1" applyFill="1" applyAlignment="1" applyProtection="1">
      <alignment horizontal="left" vertical="top" wrapText="1"/>
    </xf>
    <xf numFmtId="0" fontId="93" fillId="13" borderId="0" xfId="0" applyFont="1" applyFill="1" applyAlignment="1">
      <alignment horizontal="left" vertical="top" wrapText="1"/>
    </xf>
    <xf numFmtId="0" fontId="94" fillId="13" borderId="31" xfId="0" applyFont="1" applyFill="1" applyBorder="1" applyAlignment="1" applyProtection="1">
      <alignment vertical="top" wrapText="1"/>
    </xf>
    <xf numFmtId="0" fontId="94" fillId="13" borderId="31" xfId="0" applyFont="1" applyFill="1" applyBorder="1" applyAlignment="1">
      <alignment vertical="top" wrapText="1"/>
    </xf>
    <xf numFmtId="0" fontId="2" fillId="28" borderId="7" xfId="0" applyFont="1" applyFill="1" applyBorder="1" applyAlignment="1" applyProtection="1">
      <alignment horizontal="center" vertical="top"/>
      <protection locked="0"/>
    </xf>
    <xf numFmtId="0" fontId="2" fillId="28" borderId="8" xfId="0" applyFont="1" applyFill="1" applyBorder="1" applyAlignment="1" applyProtection="1">
      <alignment horizontal="center" vertical="top"/>
      <protection locked="0"/>
    </xf>
    <xf numFmtId="0" fontId="2" fillId="28" borderId="32" xfId="0" applyFont="1" applyFill="1" applyBorder="1" applyAlignment="1" applyProtection="1">
      <alignment horizontal="center" vertical="top"/>
      <protection locked="0"/>
    </xf>
    <xf numFmtId="0" fontId="2" fillId="28" borderId="35" xfId="0" applyFont="1" applyFill="1" applyBorder="1" applyAlignment="1" applyProtection="1">
      <alignment horizontal="center" vertical="top"/>
      <protection locked="0"/>
    </xf>
    <xf numFmtId="0" fontId="2" fillId="27" borderId="21" xfId="0" applyFont="1" applyFill="1" applyBorder="1" applyAlignment="1" applyProtection="1">
      <alignment horizontal="center" vertical="top" wrapText="1"/>
    </xf>
    <xf numFmtId="0" fontId="2" fillId="27" borderId="31" xfId="0" applyFont="1" applyFill="1" applyBorder="1" applyAlignment="1" applyProtection="1">
      <alignment horizontal="center" vertical="top" wrapText="1"/>
    </xf>
    <xf numFmtId="0" fontId="2" fillId="27" borderId="22" xfId="0" applyFont="1" applyFill="1" applyBorder="1" applyAlignment="1" applyProtection="1">
      <alignment horizontal="center" vertical="top" wrapText="1"/>
    </xf>
    <xf numFmtId="0" fontId="2" fillId="27" borderId="24" xfId="0" applyFont="1" applyFill="1" applyBorder="1" applyAlignment="1" applyProtection="1">
      <alignment horizontal="center" vertical="top" wrapText="1"/>
    </xf>
    <xf numFmtId="0" fontId="2" fillId="27" borderId="0" xfId="0" applyFont="1" applyFill="1" applyBorder="1" applyAlignment="1" applyProtection="1">
      <alignment horizontal="center" vertical="top" wrapText="1"/>
    </xf>
    <xf numFmtId="0" fontId="2" fillId="27" borderId="25" xfId="0" applyFont="1" applyFill="1" applyBorder="1" applyAlignment="1" applyProtection="1">
      <alignment horizontal="center" vertical="top" wrapText="1"/>
    </xf>
    <xf numFmtId="0" fontId="2" fillId="27" borderId="27" xfId="0" applyFont="1" applyFill="1" applyBorder="1" applyAlignment="1" applyProtection="1">
      <alignment horizontal="center" vertical="top" wrapText="1"/>
    </xf>
    <xf numFmtId="0" fontId="2" fillId="27" borderId="30" xfId="0" applyFont="1" applyFill="1" applyBorder="1" applyAlignment="1" applyProtection="1">
      <alignment horizontal="center" vertical="top" wrapText="1"/>
    </xf>
    <xf numFmtId="0" fontId="2" fillId="27" borderId="28" xfId="0" applyFont="1" applyFill="1" applyBorder="1" applyAlignment="1" applyProtection="1">
      <alignment horizontal="center" vertical="top" wrapText="1"/>
    </xf>
    <xf numFmtId="0" fontId="2" fillId="27" borderId="45" xfId="0" applyFont="1" applyFill="1" applyBorder="1" applyAlignment="1" applyProtection="1">
      <alignment horizontal="center" vertical="top" wrapText="1"/>
    </xf>
    <xf numFmtId="0" fontId="2" fillId="27" borderId="68" xfId="0" applyFont="1" applyFill="1" applyBorder="1" applyAlignment="1" applyProtection="1">
      <alignment horizontal="center" vertical="top" wrapText="1"/>
    </xf>
    <xf numFmtId="0" fontId="2" fillId="27" borderId="49" xfId="0" applyFont="1" applyFill="1" applyBorder="1" applyAlignment="1" applyProtection="1">
      <alignment horizontal="center" vertical="top" wrapText="1"/>
    </xf>
    <xf numFmtId="0" fontId="2" fillId="27" borderId="59" xfId="0" applyFont="1" applyFill="1" applyBorder="1" applyAlignment="1" applyProtection="1">
      <alignment horizontal="center" vertical="top" wrapText="1"/>
    </xf>
    <xf numFmtId="0" fontId="2" fillId="27" borderId="20" xfId="0" applyFont="1" applyFill="1" applyBorder="1" applyAlignment="1" applyProtection="1">
      <alignment horizontal="center" vertical="top" wrapText="1"/>
    </xf>
    <xf numFmtId="0" fontId="2" fillId="27" borderId="26" xfId="0" applyFont="1" applyFill="1" applyBorder="1" applyAlignment="1" applyProtection="1">
      <alignment horizontal="center" vertical="top" wrapText="1"/>
    </xf>
    <xf numFmtId="0" fontId="2" fillId="27" borderId="53" xfId="0" applyFont="1" applyFill="1" applyBorder="1" applyAlignment="1" applyProtection="1">
      <alignment horizontal="center" vertical="top" wrapText="1"/>
    </xf>
    <xf numFmtId="0" fontId="2" fillId="27" borderId="54" xfId="0" applyFont="1" applyFill="1" applyBorder="1" applyAlignment="1" applyProtection="1">
      <alignment horizontal="center" vertical="top" wrapText="1"/>
    </xf>
    <xf numFmtId="0" fontId="48" fillId="13" borderId="0" xfId="0" applyFont="1" applyFill="1" applyBorder="1" applyAlignment="1" applyProtection="1">
      <alignment horizontal="left" vertical="top" wrapText="1"/>
    </xf>
    <xf numFmtId="0" fontId="49" fillId="0" borderId="0" xfId="0" applyFont="1" applyBorder="1" applyAlignment="1">
      <alignment horizontal="left" vertical="top" wrapText="1"/>
    </xf>
    <xf numFmtId="0" fontId="49" fillId="0" borderId="0" xfId="0" applyFont="1" applyAlignment="1">
      <alignment horizontal="left" vertical="top" wrapText="1"/>
    </xf>
    <xf numFmtId="0" fontId="8" fillId="13" borderId="0" xfId="14" applyFill="1" applyBorder="1" applyAlignment="1" applyProtection="1">
      <alignment horizontal="left" vertical="top" wrapText="1"/>
    </xf>
    <xf numFmtId="0" fontId="2" fillId="28" borderId="21" xfId="0" applyFont="1" applyFill="1" applyBorder="1" applyAlignment="1" applyProtection="1">
      <alignment horizontal="center" vertical="top"/>
      <protection locked="0"/>
    </xf>
    <xf numFmtId="0" fontId="2" fillId="28" borderId="22" xfId="0" applyFont="1" applyFill="1" applyBorder="1" applyAlignment="1" applyProtection="1">
      <alignment horizontal="center" vertical="top"/>
      <protection locked="0"/>
    </xf>
    <xf numFmtId="166" fontId="2" fillId="27" borderId="7" xfId="0" applyNumberFormat="1" applyFont="1" applyFill="1" applyBorder="1" applyAlignment="1" applyProtection="1">
      <alignment horizontal="left" vertical="top"/>
    </xf>
    <xf numFmtId="166" fontId="2" fillId="27" borderId="32" xfId="0" applyNumberFormat="1" applyFont="1" applyFill="1" applyBorder="1" applyAlignment="1" applyProtection="1">
      <alignment horizontal="left" vertical="top"/>
    </xf>
    <xf numFmtId="166" fontId="2" fillId="25" borderId="40" xfId="0" applyNumberFormat="1" applyFont="1" applyFill="1" applyBorder="1" applyAlignment="1" applyProtection="1">
      <alignment horizontal="center" vertical="top"/>
    </xf>
    <xf numFmtId="166" fontId="2" fillId="25" borderId="58" xfId="0" applyNumberFormat="1" applyFont="1" applyFill="1" applyBorder="1" applyAlignment="1" applyProtection="1">
      <alignment horizontal="center" vertical="top"/>
    </xf>
    <xf numFmtId="0" fontId="2" fillId="27" borderId="61" xfId="0" applyFont="1" applyFill="1" applyBorder="1" applyAlignment="1" applyProtection="1">
      <alignment horizontal="center" vertical="top" wrapText="1"/>
    </xf>
    <xf numFmtId="0" fontId="2" fillId="27" borderId="63" xfId="0" applyFont="1" applyFill="1" applyBorder="1" applyAlignment="1" applyProtection="1">
      <alignment horizontal="center" vertical="top" wrapText="1"/>
    </xf>
    <xf numFmtId="0" fontId="2" fillId="27" borderId="64" xfId="0" applyFont="1" applyFill="1" applyBorder="1" applyAlignment="1" applyProtection="1">
      <alignment horizontal="center" vertical="top" wrapText="1"/>
    </xf>
    <xf numFmtId="0" fontId="2" fillId="27" borderId="62" xfId="0" applyFont="1" applyFill="1" applyBorder="1" applyAlignment="1" applyProtection="1">
      <alignment horizontal="center" vertical="top" wrapText="1"/>
    </xf>
    <xf numFmtId="0" fontId="2" fillId="28" borderId="29" xfId="0" applyFont="1" applyFill="1" applyBorder="1" applyAlignment="1" applyProtection="1">
      <alignment horizontal="center" vertical="top"/>
      <protection locked="0"/>
    </xf>
    <xf numFmtId="0" fontId="2" fillId="27" borderId="29" xfId="0" applyFont="1" applyFill="1" applyBorder="1" applyAlignment="1" applyProtection="1">
      <alignment horizontal="center" vertical="top"/>
    </xf>
  </cellXfs>
  <cellStyles count="21">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 xfId="14" builtinId="8"/>
    <cellStyle name="Linked Cell" xfId="15" xr:uid="{00000000-0005-0000-0000-00000E000000}"/>
    <cellStyle name="Neutral" xfId="16" xr:uid="{00000000-0005-0000-0000-00000F000000}"/>
    <cellStyle name="Normal" xfId="0" builtinId="0"/>
    <cellStyle name="Note" xfId="17" xr:uid="{00000000-0005-0000-0000-000010000000}"/>
    <cellStyle name="Standard 2" xfId="18" xr:uid="{00000000-0005-0000-0000-000012000000}"/>
    <cellStyle name="Standard_Outline NIMs template 10-09-30" xfId="19" xr:uid="{00000000-0005-0000-0000-000013000000}"/>
    <cellStyle name="Title" xfId="20" xr:uid="{00000000-0005-0000-0000-000014000000}"/>
  </cellStyles>
  <dxfs count="292">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ont>
        <b/>
        <i val="0"/>
        <condense val="0"/>
        <extend val="0"/>
        <color indexed="1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ont>
        <strike/>
        <condense val="0"/>
        <extend val="0"/>
      </font>
    </dxf>
    <dxf>
      <fill>
        <patternFill patternType="lightDown"/>
      </fill>
    </dxf>
    <dxf>
      <font>
        <strike/>
        <condense val="0"/>
        <extend val="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ont>
        <strike/>
        <condense val="0"/>
        <extend val="0"/>
      </font>
    </dxf>
    <dxf>
      <fill>
        <patternFill patternType="lightDown"/>
      </fill>
    </dxf>
    <dxf>
      <font>
        <strike/>
        <condense val="0"/>
        <extend val="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val="0"/>
        <i val="0"/>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val="0"/>
        <i val="0"/>
        <strike/>
        <condense val="0"/>
        <extend val="0"/>
      </font>
    </dxf>
    <dxf>
      <font>
        <strike/>
        <condense val="0"/>
        <extend val="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Down"/>
      </fill>
    </dxf>
    <dxf>
      <fill>
        <patternFill patternType="lightUp"/>
      </fill>
    </dxf>
    <dxf>
      <fill>
        <patternFill patternType="lightDown"/>
      </fill>
    </dxf>
    <dxf>
      <fill>
        <patternFill patternType="lightUp"/>
      </fill>
    </dxf>
    <dxf>
      <fill>
        <patternFill patternType="lightDown"/>
      </fill>
    </dxf>
    <dxf>
      <fill>
        <patternFill patternType="lightDown"/>
      </fill>
    </dxf>
    <dxf>
      <font>
        <b/>
        <i val="0"/>
        <condense val="0"/>
        <extend val="0"/>
        <color indexed="1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b/>
        <i val="0"/>
        <condense val="0"/>
        <extend val="0"/>
        <color indexed="1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strike/>
        <condense val="0"/>
        <extend val="0"/>
      </font>
    </dxf>
    <dxf>
      <fill>
        <patternFill patternType="lightUp"/>
      </fill>
    </dxf>
    <dxf>
      <fill>
        <patternFill patternType="lightDown"/>
      </fill>
    </dxf>
    <dxf>
      <font>
        <strike/>
        <condense val="0"/>
        <extend val="0"/>
      </font>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ill>
        <patternFill patternType="lightUp"/>
      </fill>
    </dxf>
    <dxf>
      <fill>
        <patternFill patternType="lightUp"/>
      </fill>
    </dxf>
    <dxf>
      <font>
        <strike/>
        <condense val="0"/>
        <extend val="0"/>
      </font>
    </dxf>
    <dxf>
      <font>
        <strike/>
        <condense val="0"/>
        <extend val="0"/>
      </font>
    </dxf>
    <dxf>
      <font>
        <strike/>
        <condense val="0"/>
        <extend val="0"/>
      </font>
    </dxf>
    <dxf>
      <font>
        <strike/>
        <condense val="0"/>
        <extend val="0"/>
      </font>
    </dxf>
    <dxf>
      <fill>
        <patternFill patternType="lightUp">
          <bgColor indexed="9"/>
        </patternFill>
      </fill>
    </dxf>
    <dxf>
      <fill>
        <patternFill patternType="lightUp">
          <bgColor indexed="9"/>
        </patternFill>
      </fill>
    </dxf>
    <dxf>
      <font>
        <b val="0"/>
        <i val="0"/>
        <strike/>
        <condense val="0"/>
        <extend val="0"/>
      </font>
    </dxf>
    <dxf>
      <fill>
        <patternFill patternType="lightUp">
          <bgColor indexed="9"/>
        </patternFill>
      </fill>
    </dxf>
    <dxf>
      <font>
        <strike/>
        <condense val="0"/>
        <extend val="0"/>
      </font>
    </dxf>
    <dxf>
      <fill>
        <patternFill patternType="lightUp"/>
      </fill>
    </dxf>
    <dxf>
      <fill>
        <patternFill patternType="lightUp"/>
      </fill>
    </dxf>
    <dxf>
      <fill>
        <patternFill patternType="lightUp"/>
      </fill>
    </dxf>
    <dxf>
      <fill>
        <patternFill patternType="lightTrellis">
          <bgColor indexed="9"/>
        </patternFill>
      </fill>
    </dxf>
    <dxf>
      <font>
        <strike/>
        <condense val="0"/>
        <extend val="0"/>
      </font>
    </dxf>
    <dxf>
      <font>
        <strike/>
        <condense val="0"/>
        <extend val="0"/>
      </font>
    </dxf>
    <dxf>
      <fill>
        <patternFill patternType="lightDown"/>
      </fill>
    </dxf>
    <dxf>
      <fill>
        <patternFill patternType="lightDown"/>
      </fill>
    </dxf>
  </dxfs>
  <tableStyles count="0" defaultTableStyle="TableStyleMedium9" defaultPivotStyle="PivotStyleLight16"/>
  <colors>
    <mruColors>
      <color rgb="FFFF6464"/>
      <color rgb="FFCCFFCC"/>
      <color rgb="FFBDD7EE"/>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cao.int/environmental-protection/CORSIA/Pages/default.aspx" TargetMode="External"/><Relationship Id="rId13" Type="http://schemas.openxmlformats.org/officeDocument/2006/relationships/hyperlink" Target="http://data.europa.eu/eli/dir/2003/87/2020-01-01" TargetMode="External"/><Relationship Id="rId3" Type="http://schemas.openxmlformats.org/officeDocument/2006/relationships/hyperlink" Target="http://ec.europa.eu/clima/policies/ets/index_en.htm" TargetMode="External"/><Relationship Id="rId7" Type="http://schemas.openxmlformats.org/officeDocument/2006/relationships/hyperlink" Target="https://eur-lex.europa.eu/eli/reg/2012/601" TargetMode="External"/><Relationship Id="rId12" Type="http://schemas.openxmlformats.org/officeDocument/2006/relationships/hyperlink" Target="https://eur-lex.europa.eu/eli/reg_del/2019/1603/oj" TargetMode="External"/><Relationship Id="rId2" Type="http://schemas.openxmlformats.org/officeDocument/2006/relationships/hyperlink" Target="http://ec.europa.eu/clima/policies/ets/monitoring/index_en.htm" TargetMode="External"/><Relationship Id="rId16" Type="http://schemas.openxmlformats.org/officeDocument/2006/relationships/printerSettings" Target="../printerSettings/printerSettings2.bin"/><Relationship Id="rId1" Type="http://schemas.openxmlformats.org/officeDocument/2006/relationships/hyperlink" Target="http://eur-lex.europa.eu/en/index.htm" TargetMode="External"/><Relationship Id="rId6" Type="http://schemas.openxmlformats.org/officeDocument/2006/relationships/hyperlink" Target="https://eur-lex.europa.eu/eli/reg/2012/601" TargetMode="External"/><Relationship Id="rId11" Type="http://schemas.openxmlformats.org/officeDocument/2006/relationships/hyperlink" Target="http://data.europa.eu/eli/reg_impl/2018/2066/oj" TargetMode="External"/><Relationship Id="rId5" Type="http://schemas.openxmlformats.org/officeDocument/2006/relationships/hyperlink" Target="http://ec.europa.eu/clima/documentation/ets/docs/decision_benchmarking_15_dec_en.pdf." TargetMode="External"/><Relationship Id="rId15" Type="http://schemas.openxmlformats.org/officeDocument/2006/relationships/hyperlink" Target="https://www.bafu.admin.ch/bafu/en/home/topics/climate/info-specialists/climate-policy/emissions-trading/informationen-fuer-luftfahrzeugbetreiber.html" TargetMode="External"/><Relationship Id="rId10" Type="http://schemas.openxmlformats.org/officeDocument/2006/relationships/hyperlink" Target="https://eur-lex.europa.eu/legal-content/EN/TXT/?uri=CELEX:02003L0087-20180408" TargetMode="External"/><Relationship Id="rId4" Type="http://schemas.openxmlformats.org/officeDocument/2006/relationships/hyperlink" Target="http://ec.europa.eu/clima/policies/transport/aviation/index_en.htm" TargetMode="External"/><Relationship Id="rId9" Type="http://schemas.openxmlformats.org/officeDocument/2006/relationships/hyperlink" Target="https://ec.europa.eu/clima/sites/clima/files/ets/monitoring/docs/gd2_guidance_aircraft_en.pdf" TargetMode="External"/><Relationship Id="rId14" Type="http://schemas.openxmlformats.org/officeDocument/2006/relationships/hyperlink" Target="https://eur-lex.europa.eu/legal-content/EN/TXT/?uri=CELEX:22017A12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cao.int/environmental-protection/CORSIA/Pages/state-pair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76"/>
  <sheetViews>
    <sheetView showGridLines="0" tabSelected="1" zoomScale="130" zoomScaleNormal="130" zoomScaleSheetLayoutView="100" workbookViewId="0"/>
  </sheetViews>
  <sheetFormatPr defaultColWidth="11.44140625" defaultRowHeight="13.2" x14ac:dyDescent="0.25"/>
  <cols>
    <col min="1" max="1" width="4.6640625" style="27" customWidth="1"/>
    <col min="2" max="9" width="12.6640625" style="27" customWidth="1"/>
    <col min="10" max="10" width="4.6640625" style="248" customWidth="1"/>
    <col min="11" max="11" width="11.44140625" style="248" customWidth="1"/>
    <col min="12" max="16384" width="11.44140625" style="27"/>
  </cols>
  <sheetData>
    <row r="2" spans="1:11" ht="63.75" customHeight="1" x14ac:dyDescent="0.25">
      <c r="B2" s="749" t="str">
        <f>Translations!$B$840</f>
        <v>ANNUAL EMISSIONS REPORT FOR AIRCRAFT OPERATORS</v>
      </c>
      <c r="C2" s="749"/>
      <c r="D2" s="749"/>
      <c r="E2" s="749"/>
      <c r="F2" s="749"/>
      <c r="G2" s="749"/>
      <c r="H2" s="749"/>
      <c r="I2" s="749"/>
      <c r="K2" s="27"/>
    </row>
    <row r="3" spans="1:11" ht="63.75" customHeight="1" x14ac:dyDescent="0.25">
      <c r="B3" s="749" t="str">
        <f>Translations!$B$1244</f>
        <v>Used for combined reporting under the EU ETS, the Swiss ETS and ICAO CORSIA</v>
      </c>
      <c r="C3" s="749"/>
      <c r="D3" s="749"/>
      <c r="E3" s="749"/>
      <c r="F3" s="749"/>
      <c r="G3" s="749"/>
      <c r="H3" s="749"/>
      <c r="I3" s="749"/>
    </row>
    <row r="4" spans="1:11" x14ac:dyDescent="0.25">
      <c r="B4" s="672"/>
      <c r="K4" s="27"/>
    </row>
    <row r="5" spans="1:11" x14ac:dyDescent="0.25">
      <c r="B5" s="249"/>
      <c r="K5" s="27"/>
    </row>
    <row r="6" spans="1:11" ht="29.25" customHeight="1" x14ac:dyDescent="0.25">
      <c r="B6" s="750" t="str">
        <f>Translations!$B$3</f>
        <v>CONTENTS</v>
      </c>
      <c r="C6" s="751"/>
      <c r="D6" s="751"/>
      <c r="E6" s="751"/>
      <c r="F6" s="751"/>
      <c r="G6" s="751"/>
      <c r="H6" s="751"/>
      <c r="I6" s="751"/>
      <c r="J6" s="388"/>
      <c r="K6" s="27"/>
    </row>
    <row r="7" spans="1:11" x14ac:dyDescent="0.25">
      <c r="A7" s="250"/>
      <c r="B7" s="752" t="str">
        <f>Translations!$B$4</f>
        <v>Guidelines and conditions</v>
      </c>
      <c r="C7" s="751"/>
      <c r="D7" s="751"/>
      <c r="E7" s="751"/>
      <c r="F7" s="2"/>
      <c r="G7" s="2"/>
      <c r="H7" s="2"/>
      <c r="I7" s="2"/>
      <c r="K7" s="27"/>
    </row>
    <row r="8" spans="1:11" x14ac:dyDescent="0.25">
      <c r="A8" s="250">
        <v>1</v>
      </c>
      <c r="B8" s="752" t="str">
        <f>Translations!$B$841</f>
        <v>Reporting year</v>
      </c>
      <c r="C8" s="751"/>
      <c r="D8" s="751"/>
      <c r="E8" s="751"/>
      <c r="F8" s="2"/>
      <c r="G8" s="2"/>
      <c r="H8" s="2"/>
      <c r="I8" s="2"/>
      <c r="K8" s="27"/>
    </row>
    <row r="9" spans="1:11" x14ac:dyDescent="0.25">
      <c r="A9" s="250">
        <v>2</v>
      </c>
      <c r="B9" s="752" t="str">
        <f>Translations!$B$6</f>
        <v>Identification of the aircraft operator</v>
      </c>
      <c r="C9" s="752"/>
      <c r="D9" s="752"/>
      <c r="E9" s="752"/>
      <c r="F9" s="3"/>
      <c r="G9" s="3"/>
      <c r="H9" s="3"/>
      <c r="I9" s="3"/>
      <c r="K9" s="27"/>
    </row>
    <row r="10" spans="1:11" x14ac:dyDescent="0.25">
      <c r="A10" s="250">
        <v>3</v>
      </c>
      <c r="B10" s="752" t="str">
        <f>Translations!$B$842</f>
        <v>Identification of the verifier</v>
      </c>
      <c r="C10" s="752"/>
      <c r="D10" s="752"/>
      <c r="E10" s="752"/>
      <c r="F10" s="3"/>
      <c r="G10" s="3"/>
      <c r="H10" s="3"/>
      <c r="I10" s="3"/>
      <c r="K10" s="27"/>
    </row>
    <row r="11" spans="1:11" x14ac:dyDescent="0.25">
      <c r="A11" s="250">
        <v>4</v>
      </c>
      <c r="B11" s="753" t="str">
        <f>Translations!$B$843</f>
        <v>Information about the monitoring plan</v>
      </c>
      <c r="C11" s="752"/>
      <c r="D11" s="752"/>
      <c r="E11" s="752"/>
      <c r="F11" s="3"/>
      <c r="G11" s="3"/>
      <c r="H11" s="3"/>
      <c r="I11" s="3"/>
      <c r="K11" s="27"/>
    </row>
    <row r="12" spans="1:11" x14ac:dyDescent="0.25">
      <c r="A12" s="250">
        <v>5</v>
      </c>
      <c r="B12" s="753" t="str">
        <f>Translations!$B$844</f>
        <v>Total emissions</v>
      </c>
      <c r="C12" s="752"/>
      <c r="D12" s="752"/>
      <c r="E12" s="752"/>
      <c r="F12" s="3"/>
      <c r="G12" s="3"/>
      <c r="H12" s="3"/>
      <c r="I12" s="3"/>
      <c r="K12" s="27"/>
    </row>
    <row r="13" spans="1:11" x14ac:dyDescent="0.25">
      <c r="A13" s="250">
        <v>6</v>
      </c>
      <c r="B13" s="753" t="str">
        <f>Translations!$B$845</f>
        <v>Use of simplified procedures</v>
      </c>
      <c r="C13" s="752"/>
      <c r="D13" s="752"/>
      <c r="E13" s="752"/>
      <c r="F13" s="3"/>
      <c r="G13" s="3"/>
      <c r="H13" s="3"/>
      <c r="I13" s="3"/>
      <c r="K13" s="27"/>
    </row>
    <row r="14" spans="1:11" x14ac:dyDescent="0.25">
      <c r="A14" s="250">
        <v>7</v>
      </c>
      <c r="B14" s="753" t="str">
        <f>Translations!$B$846</f>
        <v>Approach for data gaps</v>
      </c>
      <c r="C14" s="752"/>
      <c r="D14" s="752"/>
      <c r="E14" s="752"/>
      <c r="F14" s="3"/>
      <c r="G14" s="3"/>
      <c r="H14" s="3"/>
      <c r="I14" s="3"/>
      <c r="K14" s="27"/>
    </row>
    <row r="15" spans="1:11" x14ac:dyDescent="0.25">
      <c r="A15" s="250">
        <v>8</v>
      </c>
      <c r="B15" s="753" t="str">
        <f>Translations!$B$1039</f>
        <v>Detailed emissions data – EU ETS</v>
      </c>
      <c r="C15" s="752"/>
      <c r="D15" s="752"/>
      <c r="E15" s="752"/>
      <c r="F15" s="3"/>
      <c r="G15" s="3"/>
      <c r="H15" s="3"/>
      <c r="I15" s="3"/>
      <c r="K15" s="27"/>
    </row>
    <row r="16" spans="1:11" x14ac:dyDescent="0.25">
      <c r="A16" s="250" t="s">
        <v>1531</v>
      </c>
      <c r="B16" s="753" t="str">
        <f>Translations!$B$1245</f>
        <v>Detailed emissions data – CH ETS</v>
      </c>
      <c r="C16" s="752"/>
      <c r="D16" s="752"/>
      <c r="E16" s="752"/>
      <c r="F16" s="665"/>
      <c r="G16" s="665"/>
      <c r="H16" s="665"/>
      <c r="I16" s="665"/>
      <c r="K16" s="27"/>
    </row>
    <row r="17" spans="1:11" x14ac:dyDescent="0.25">
      <c r="A17" s="250">
        <v>9</v>
      </c>
      <c r="B17" s="753" t="str">
        <f>Translations!$B$848</f>
        <v>Aircraft data</v>
      </c>
      <c r="C17" s="752"/>
      <c r="D17" s="752"/>
      <c r="E17" s="752"/>
      <c r="F17" s="3"/>
      <c r="G17" s="3"/>
      <c r="H17" s="3"/>
      <c r="I17" s="3"/>
      <c r="K17" s="27"/>
    </row>
    <row r="18" spans="1:11" x14ac:dyDescent="0.25">
      <c r="A18" s="250">
        <v>10</v>
      </c>
      <c r="B18" s="752" t="str">
        <f>Translations!$B$20</f>
        <v>Member State specific further information</v>
      </c>
      <c r="C18" s="752"/>
      <c r="D18" s="752"/>
      <c r="E18" s="752"/>
      <c r="F18" s="3"/>
      <c r="G18" s="3"/>
      <c r="H18" s="3"/>
      <c r="I18" s="3"/>
      <c r="K18" s="27"/>
    </row>
    <row r="19" spans="1:11" ht="12.75" customHeight="1" x14ac:dyDescent="0.25">
      <c r="A19" s="250">
        <v>11</v>
      </c>
      <c r="B19" s="752" t="str">
        <f>Translations!$B$1246</f>
        <v>Annex: Emissions per aerodrome pair – EU ETS and CH ETS</v>
      </c>
      <c r="C19" s="752"/>
      <c r="D19" s="752"/>
      <c r="E19" s="752"/>
      <c r="F19" s="3"/>
      <c r="G19" s="3"/>
      <c r="H19" s="3"/>
      <c r="I19" s="3"/>
      <c r="K19" s="27"/>
    </row>
    <row r="20" spans="1:11" x14ac:dyDescent="0.25">
      <c r="A20" s="250">
        <v>12</v>
      </c>
      <c r="B20" s="752" t="str">
        <f>Translations!$B$1041</f>
        <v>CORSIA emissions data</v>
      </c>
      <c r="C20" s="752"/>
      <c r="D20" s="752"/>
      <c r="E20" s="752"/>
      <c r="F20" s="414"/>
      <c r="G20" s="414"/>
      <c r="H20" s="414"/>
      <c r="I20" s="414"/>
      <c r="K20" s="27"/>
    </row>
    <row r="21" spans="1:11" x14ac:dyDescent="0.25">
      <c r="A21" s="250"/>
      <c r="B21" s="30"/>
      <c r="K21" s="27"/>
    </row>
    <row r="22" spans="1:11" ht="13.8" thickBot="1" x14ac:dyDescent="0.3">
      <c r="A22" s="250"/>
      <c r="K22" s="27"/>
    </row>
    <row r="23" spans="1:11" ht="13.8" thickBot="1" x14ac:dyDescent="0.3">
      <c r="B23" s="27" t="str">
        <f>Translations!$B$850</f>
        <v>Reporting year:</v>
      </c>
      <c r="F23" s="256" t="str">
        <f>IF(ISBLANK('Identification and description'!I7),"",'Identification and description'!I7)</f>
        <v/>
      </c>
      <c r="K23" s="27"/>
    </row>
    <row r="24" spans="1:11" ht="5.0999999999999996" customHeight="1" x14ac:dyDescent="0.25">
      <c r="K24" s="27"/>
    </row>
    <row r="25" spans="1:11" ht="13.8" thickBot="1" x14ac:dyDescent="0.3">
      <c r="B25" s="773" t="str">
        <f>Translations!$B$851</f>
        <v>Information about this report:</v>
      </c>
      <c r="C25" s="751"/>
      <c r="D25" s="751"/>
      <c r="E25" s="751"/>
      <c r="F25" s="751"/>
      <c r="G25" s="751"/>
      <c r="H25" s="751"/>
      <c r="I25" s="751"/>
      <c r="K25" s="27"/>
    </row>
    <row r="26" spans="1:11" s="251" customFormat="1" ht="12.75" customHeight="1" x14ac:dyDescent="0.25">
      <c r="B26" s="781" t="str">
        <f>Translations!$B$1033</f>
        <v>This Annual Emissions Report was submitted by:</v>
      </c>
      <c r="C26" s="751"/>
      <c r="D26" s="751"/>
      <c r="E26" s="777"/>
      <c r="F26" s="446" t="str">
        <f>IF(ISBLANK('Identification and description'!I44),"",'Identification and description'!I44)</f>
        <v/>
      </c>
      <c r="G26" s="252"/>
      <c r="H26" s="252"/>
      <c r="I26" s="253"/>
      <c r="J26" s="230"/>
    </row>
    <row r="27" spans="1:11" s="251" customFormat="1" x14ac:dyDescent="0.25">
      <c r="B27" s="776" t="str">
        <f>Translations!$B$23</f>
        <v>Unique Identifier of the aircraft operator (CRCO No.):</v>
      </c>
      <c r="C27" s="751"/>
      <c r="D27" s="751"/>
      <c r="E27" s="777"/>
      <c r="F27" s="447" t="str">
        <f>IF(ISBLANK('Identification and description'!I47),"",'Identification and description'!I47)</f>
        <v/>
      </c>
      <c r="G27" s="254"/>
      <c r="H27" s="254"/>
      <c r="I27" s="255"/>
      <c r="J27" s="230"/>
    </row>
    <row r="28" spans="1:11" s="251" customFormat="1" x14ac:dyDescent="0.25">
      <c r="B28" s="778" t="str">
        <f>Translations!$B$1042</f>
        <v>Version number of this emission report</v>
      </c>
      <c r="C28" s="751"/>
      <c r="D28" s="751"/>
      <c r="E28" s="777"/>
      <c r="F28" s="447">
        <f>IF(ISBLANK('Identification and description'!K10),"",'Identification and description'!K10)</f>
        <v>1</v>
      </c>
      <c r="G28" s="254"/>
      <c r="H28" s="254"/>
      <c r="I28" s="255"/>
      <c r="J28" s="230"/>
    </row>
    <row r="29" spans="1:11" s="251" customFormat="1" x14ac:dyDescent="0.25">
      <c r="B29" s="778" t="str">
        <f>Translations!$B$899</f>
        <v>Version number of the latest approved monitoring plan:</v>
      </c>
      <c r="C29" s="751"/>
      <c r="D29" s="751"/>
      <c r="E29" s="777"/>
      <c r="F29" s="448" t="str">
        <f>IF(ISBLANK('Emissions overview'!I7),"",'Emissions overview'!I7)</f>
        <v/>
      </c>
      <c r="G29" s="408"/>
      <c r="H29" s="408"/>
      <c r="I29" s="409"/>
      <c r="J29" s="230"/>
    </row>
    <row r="30" spans="1:11" s="251" customFormat="1" ht="13.8" thickBot="1" x14ac:dyDescent="0.3">
      <c r="B30" s="778" t="str">
        <f>Translations!$B$1043</f>
        <v>This emission report is used for CORSIA:</v>
      </c>
      <c r="C30" s="751"/>
      <c r="D30" s="751"/>
      <c r="E30" s="777"/>
      <c r="F30" s="449" t="str">
        <f>IF(ISBLANK('Identification and description'!K30),"",'Identification and description'!K30)</f>
        <v/>
      </c>
      <c r="G30" s="384"/>
      <c r="H30" s="384"/>
      <c r="I30" s="385"/>
      <c r="J30" s="230"/>
    </row>
    <row r="31" spans="1:11" ht="13.8" thickBot="1" x14ac:dyDescent="0.3">
      <c r="H31" s="2"/>
      <c r="K31" s="27"/>
    </row>
    <row r="32" spans="1:11" ht="25.5" customHeight="1" thickBot="1" x14ac:dyDescent="0.3">
      <c r="B32" s="782" t="str">
        <f>Translations!$B$1044</f>
        <v>Total emissions of the aircraft operator from flights reportable under the EU ETS:</v>
      </c>
      <c r="C32" s="760"/>
      <c r="D32" s="760"/>
      <c r="E32" s="760"/>
      <c r="F32" s="783"/>
      <c r="G32" s="779">
        <f>SUM(INDICATOR_ETS_TotalEmissions)</f>
        <v>0</v>
      </c>
      <c r="H32" s="780"/>
      <c r="I32" s="500" t="s">
        <v>1161</v>
      </c>
      <c r="K32" s="27"/>
    </row>
    <row r="33" spans="1:11" ht="25.5" customHeight="1" x14ac:dyDescent="0.25">
      <c r="B33" s="784" t="str">
        <f>Translations!$B$853</f>
        <v xml:space="preserve">This is the amount of allowances to be surrendered by the aircraft operator, as calculated in section 5(c). This figure should only include emissions to be reported under the EU ETS, i.e. relate to the reduced scope. </v>
      </c>
      <c r="C33" s="785"/>
      <c r="D33" s="785"/>
      <c r="E33" s="785"/>
      <c r="F33" s="785"/>
      <c r="G33" s="785"/>
      <c r="H33" s="785"/>
      <c r="I33" s="785"/>
      <c r="K33" s="27"/>
    </row>
    <row r="34" spans="1:11" ht="5.0999999999999996" customHeight="1" x14ac:dyDescent="0.25">
      <c r="B34" s="230"/>
      <c r="C34" s="230"/>
      <c r="D34" s="230"/>
      <c r="E34" s="230"/>
      <c r="F34" s="230"/>
      <c r="G34" s="230"/>
      <c r="H34" s="230"/>
      <c r="I34" s="230"/>
      <c r="K34" s="27"/>
    </row>
    <row r="35" spans="1:11" ht="15.6" x14ac:dyDescent="0.25">
      <c r="B35" s="258" t="str">
        <f>Translations!$B$854</f>
        <v>Memo-Item: Total (sustainable) biomass emissions</v>
      </c>
      <c r="C35" s="230"/>
      <c r="D35" s="230"/>
      <c r="E35" s="230"/>
      <c r="F35" s="230"/>
      <c r="G35" s="774">
        <f>SUM(INDICATOR_ETS_TotalSustainableBiomassEmissions)</f>
        <v>0</v>
      </c>
      <c r="H35" s="775"/>
      <c r="I35" s="259" t="s">
        <v>1161</v>
      </c>
      <c r="K35" s="27"/>
    </row>
    <row r="36" spans="1:11" ht="5.0999999999999996" customHeight="1" x14ac:dyDescent="0.25">
      <c r="B36" s="230"/>
      <c r="C36" s="230"/>
      <c r="D36" s="230"/>
      <c r="E36" s="230"/>
      <c r="F36" s="230"/>
      <c r="G36" s="230"/>
      <c r="H36" s="230"/>
      <c r="I36" s="230"/>
      <c r="K36" s="27"/>
    </row>
    <row r="37" spans="1:11" ht="15.6" x14ac:dyDescent="0.25">
      <c r="B37" s="258" t="str">
        <f>Translations!$B$855</f>
        <v>Memo-Item: Total non-sustainable biomass emissions</v>
      </c>
      <c r="C37" s="230"/>
      <c r="D37" s="230"/>
      <c r="E37" s="230"/>
      <c r="F37" s="230"/>
      <c r="G37" s="774">
        <f>SUM(INDICATOR_ETS_TotalNonSustainableBiomassEmissions)</f>
        <v>0</v>
      </c>
      <c r="H37" s="775"/>
      <c r="I37" s="259" t="s">
        <v>1161</v>
      </c>
      <c r="K37" s="27"/>
    </row>
    <row r="38" spans="1:11" x14ac:dyDescent="0.25">
      <c r="H38" s="2"/>
      <c r="K38" s="27"/>
    </row>
    <row r="39" spans="1:11" ht="5.0999999999999996" customHeight="1" thickBot="1" x14ac:dyDescent="0.3">
      <c r="A39" s="673"/>
      <c r="B39" s="673"/>
      <c r="C39" s="673"/>
      <c r="D39" s="673"/>
      <c r="E39" s="673"/>
      <c r="F39" s="673"/>
      <c r="G39" s="673"/>
      <c r="H39" s="674"/>
      <c r="I39" s="673"/>
      <c r="J39" s="675"/>
      <c r="K39" s="27"/>
    </row>
    <row r="40" spans="1:11" ht="25.5" customHeight="1" thickBot="1" x14ac:dyDescent="0.3">
      <c r="A40" s="673"/>
      <c r="B40" s="782" t="str">
        <f>Translations!$B$1247</f>
        <v>Total emissions of the aircraft operator from flights reportable under the CH ETS (Swiss ETS):</v>
      </c>
      <c r="C40" s="760"/>
      <c r="D40" s="760"/>
      <c r="E40" s="760"/>
      <c r="F40" s="783"/>
      <c r="G40" s="779">
        <f>SUM(INDICATOR_CHETS_TotalEmissions)</f>
        <v>0</v>
      </c>
      <c r="H40" s="780"/>
      <c r="I40" s="500" t="s">
        <v>1161</v>
      </c>
      <c r="J40" s="675"/>
    </row>
    <row r="41" spans="1:11" ht="12.75" customHeight="1" x14ac:dyDescent="0.25">
      <c r="A41" s="673"/>
      <c r="B41" s="784" t="str">
        <f>Translations!$B$1248</f>
        <v>This is the amount of allowances to be surrendered by the aircraft operator for compliance under the CH ETS, as calculated in section 5(d).</v>
      </c>
      <c r="C41" s="785"/>
      <c r="D41" s="785"/>
      <c r="E41" s="785"/>
      <c r="F41" s="785"/>
      <c r="G41" s="785"/>
      <c r="H41" s="785"/>
      <c r="I41" s="785"/>
      <c r="J41" s="675"/>
      <c r="K41" s="27"/>
    </row>
    <row r="42" spans="1:11" ht="5.0999999999999996" customHeight="1" x14ac:dyDescent="0.25">
      <c r="A42" s="673"/>
      <c r="B42" s="230"/>
      <c r="C42" s="230"/>
      <c r="D42" s="230"/>
      <c r="E42" s="230"/>
      <c r="F42" s="230"/>
      <c r="G42" s="230"/>
      <c r="H42" s="230"/>
      <c r="I42" s="230"/>
      <c r="J42" s="675"/>
      <c r="K42" s="27"/>
    </row>
    <row r="43" spans="1:11" ht="15.6" x14ac:dyDescent="0.25">
      <c r="A43" s="673"/>
      <c r="B43" s="258" t="str">
        <f>Translations!$B$854</f>
        <v>Memo-Item: Total (sustainable) biomass emissions</v>
      </c>
      <c r="C43" s="230"/>
      <c r="D43" s="230"/>
      <c r="E43" s="230"/>
      <c r="F43" s="230"/>
      <c r="G43" s="774">
        <f>SUM(INDICATOR_CHETS_TotalSustainableBiomassEmissions)</f>
        <v>0</v>
      </c>
      <c r="H43" s="775"/>
      <c r="I43" s="259" t="s">
        <v>1161</v>
      </c>
      <c r="J43" s="675"/>
      <c r="K43" s="27"/>
    </row>
    <row r="44" spans="1:11" ht="5.0999999999999996" customHeight="1" x14ac:dyDescent="0.25">
      <c r="A44" s="673"/>
      <c r="B44" s="230"/>
      <c r="C44" s="230"/>
      <c r="D44" s="230"/>
      <c r="E44" s="230"/>
      <c r="F44" s="230"/>
      <c r="G44" s="230"/>
      <c r="H44" s="230"/>
      <c r="I44" s="230"/>
      <c r="J44" s="675"/>
      <c r="K44" s="27"/>
    </row>
    <row r="45" spans="1:11" ht="15.6" x14ac:dyDescent="0.25">
      <c r="A45" s="673"/>
      <c r="B45" s="258" t="str">
        <f>Translations!$B$855</f>
        <v>Memo-Item: Total non-sustainable biomass emissions</v>
      </c>
      <c r="C45" s="230"/>
      <c r="D45" s="230"/>
      <c r="E45" s="230"/>
      <c r="F45" s="230"/>
      <c r="G45" s="774">
        <f>SUM(INDICATOR_CHETS_TotalNonSustainableBiomassEmissions)</f>
        <v>0</v>
      </c>
      <c r="H45" s="775"/>
      <c r="I45" s="259" t="s">
        <v>1161</v>
      </c>
      <c r="J45" s="675"/>
      <c r="K45" s="27"/>
    </row>
    <row r="46" spans="1:11" ht="5.0999999999999996" customHeight="1" x14ac:dyDescent="0.25">
      <c r="A46" s="673"/>
      <c r="B46" s="673"/>
      <c r="C46" s="673"/>
      <c r="D46" s="673"/>
      <c r="E46" s="673"/>
      <c r="F46" s="673"/>
      <c r="G46" s="673"/>
      <c r="H46" s="674"/>
      <c r="I46" s="673"/>
      <c r="J46" s="675"/>
      <c r="K46" s="27"/>
    </row>
    <row r="47" spans="1:11" x14ac:dyDescent="0.25">
      <c r="H47" s="666"/>
      <c r="K47" s="27"/>
    </row>
    <row r="48" spans="1:11" ht="5.0999999999999996" customHeight="1" x14ac:dyDescent="0.25">
      <c r="A48" s="386"/>
      <c r="B48" s="386"/>
      <c r="C48" s="386"/>
      <c r="D48" s="386"/>
      <c r="E48" s="386"/>
      <c r="F48" s="386"/>
      <c r="G48" s="386"/>
      <c r="H48" s="387"/>
      <c r="I48" s="386"/>
      <c r="J48" s="389"/>
      <c r="K48" s="27"/>
    </row>
    <row r="49" spans="1:11" x14ac:dyDescent="0.25">
      <c r="A49" s="386"/>
      <c r="B49" s="257" t="str">
        <f>Translations!$B$1045</f>
        <v>Emissions of the aircraft operator from international flights covered by CORSIA:</v>
      </c>
      <c r="H49" s="2"/>
      <c r="J49" s="389"/>
      <c r="K49" s="27"/>
    </row>
    <row r="50" spans="1:11" ht="5.0999999999999996" customHeight="1" x14ac:dyDescent="0.25">
      <c r="A50" s="386"/>
      <c r="H50" s="2"/>
      <c r="J50" s="389"/>
      <c r="K50" s="27"/>
    </row>
    <row r="51" spans="1:11" ht="15.6" x14ac:dyDescent="0.25">
      <c r="A51" s="386"/>
      <c r="B51" s="759" t="str">
        <f>Translations!$B$1046</f>
        <v>Total emissions from international flights:</v>
      </c>
      <c r="C51" s="760"/>
      <c r="D51" s="760"/>
      <c r="E51" s="760"/>
      <c r="F51" s="761"/>
      <c r="G51" s="757" t="str">
        <f>IF(INDICATOR_CORSIA_totalCO2="","",ROUND(INDICATOR_CORSIA_totalCO2,0))</f>
        <v/>
      </c>
      <c r="H51" s="758"/>
      <c r="I51" s="259" t="s">
        <v>1161</v>
      </c>
      <c r="J51" s="389"/>
      <c r="K51" s="27"/>
    </row>
    <row r="52" spans="1:11" ht="5.0999999999999996" hidden="1" customHeight="1" x14ac:dyDescent="0.25">
      <c r="A52" s="386" t="s">
        <v>975</v>
      </c>
      <c r="G52" s="230"/>
      <c r="H52" s="230"/>
      <c r="I52" s="230"/>
      <c r="J52" s="389"/>
      <c r="K52" s="495" t="s">
        <v>1502</v>
      </c>
    </row>
    <row r="53" spans="1:11" ht="15.6" hidden="1" x14ac:dyDescent="0.25">
      <c r="A53" s="386" t="s">
        <v>975</v>
      </c>
      <c r="B53" s="759" t="str">
        <f>Translations!$B$1047</f>
        <v>Total emissions from flights subject to offsetting requirements:</v>
      </c>
      <c r="C53" s="760"/>
      <c r="D53" s="760"/>
      <c r="E53" s="760"/>
      <c r="F53" s="761"/>
      <c r="G53" s="757" t="str">
        <f>IF(INDICATOR_CORSIA_totalCO2withOffsetting="","",ROUND(INDICATOR_CORSIA_totalCO2withOffsetting,0))</f>
        <v/>
      </c>
      <c r="H53" s="758"/>
      <c r="I53" s="393" t="s">
        <v>1161</v>
      </c>
      <c r="J53" s="389"/>
      <c r="K53" s="495" t="s">
        <v>1502</v>
      </c>
    </row>
    <row r="54" spans="1:11" ht="5.0999999999999996" hidden="1" customHeight="1" x14ac:dyDescent="0.25">
      <c r="A54" s="386" t="s">
        <v>975</v>
      </c>
      <c r="H54" s="2"/>
      <c r="J54" s="389"/>
      <c r="K54" s="495" t="s">
        <v>1502</v>
      </c>
    </row>
    <row r="55" spans="1:11" ht="15.6" hidden="1" x14ac:dyDescent="0.25">
      <c r="A55" s="386" t="s">
        <v>975</v>
      </c>
      <c r="B55" s="759" t="str">
        <f>Translations!$B$1048</f>
        <v>Total emissions reductions claimed from the use of CORSIA eligible fuels:</v>
      </c>
      <c r="C55" s="760"/>
      <c r="D55" s="760"/>
      <c r="E55" s="760"/>
      <c r="F55" s="760"/>
      <c r="G55" s="757" t="str">
        <f>IF(INDICATOR_CORSIA_totalTonnesEligibleFuelsClaimed="","",ROUND(INDICATOR_CORSIA_totalTonnesEligibleFuelsClaimed,0))</f>
        <v/>
      </c>
      <c r="H55" s="758"/>
      <c r="I55" s="259" t="s">
        <v>1161</v>
      </c>
      <c r="J55" s="389"/>
      <c r="K55" s="495" t="s">
        <v>1502</v>
      </c>
    </row>
    <row r="56" spans="1:11" ht="5.0999999999999996" customHeight="1" x14ac:dyDescent="0.25">
      <c r="A56" s="386"/>
      <c r="H56" s="2"/>
      <c r="J56" s="389"/>
    </row>
    <row r="57" spans="1:11" ht="5.0999999999999996" customHeight="1" x14ac:dyDescent="0.25">
      <c r="A57" s="386"/>
      <c r="B57" s="386"/>
      <c r="C57" s="386"/>
      <c r="D57" s="386"/>
      <c r="E57" s="386"/>
      <c r="F57" s="386"/>
      <c r="G57" s="386"/>
      <c r="H57" s="387"/>
      <c r="I57" s="386"/>
      <c r="J57" s="389"/>
    </row>
    <row r="58" spans="1:11" x14ac:dyDescent="0.25">
      <c r="B58" s="28"/>
      <c r="C58" s="28"/>
      <c r="D58" s="28"/>
      <c r="E58" s="28"/>
      <c r="F58" s="28"/>
      <c r="G58" s="28"/>
    </row>
    <row r="59" spans="1:11" ht="25.5" customHeight="1" x14ac:dyDescent="0.25">
      <c r="B59" s="771" t="str">
        <f>Translations!$B$25</f>
        <v>If your competent authority requires you to hand in a signed paper copy of the monitoring plan, please use the space below for signature:</v>
      </c>
      <c r="C59" s="771"/>
      <c r="D59" s="771"/>
      <c r="E59" s="771"/>
      <c r="F59" s="771"/>
      <c r="G59" s="771"/>
      <c r="H59" s="771"/>
      <c r="I59" s="771"/>
    </row>
    <row r="60" spans="1:11" x14ac:dyDescent="0.25">
      <c r="B60" s="28"/>
      <c r="C60" s="28"/>
      <c r="D60" s="28"/>
      <c r="E60" s="28"/>
      <c r="F60" s="28"/>
      <c r="G60" s="28"/>
    </row>
    <row r="66" spans="1:9" ht="13.8" thickBot="1" x14ac:dyDescent="0.3">
      <c r="B66" s="248"/>
      <c r="D66" s="248"/>
      <c r="E66" s="248"/>
      <c r="F66" s="260"/>
      <c r="G66" s="260"/>
    </row>
    <row r="67" spans="1:9" x14ac:dyDescent="0.25">
      <c r="B67" s="770" t="str">
        <f>Translations!$B$26</f>
        <v>Date</v>
      </c>
      <c r="C67" s="770"/>
      <c r="D67" s="770"/>
      <c r="E67" s="248"/>
      <c r="F67" s="768" t="str">
        <f>Translations!$B$27</f>
        <v>Name and Signature of 
legally responsible person</v>
      </c>
      <c r="G67" s="768"/>
      <c r="H67" s="768"/>
      <c r="I67" s="768"/>
    </row>
    <row r="68" spans="1:9" x14ac:dyDescent="0.25">
      <c r="F68" s="769"/>
      <c r="G68" s="769"/>
      <c r="H68" s="769"/>
      <c r="I68" s="769"/>
    </row>
    <row r="72" spans="1:9" ht="13.8" thickBot="1" x14ac:dyDescent="0.3">
      <c r="A72" s="250"/>
      <c r="B72" s="773" t="str">
        <f>Translations!$B$28</f>
        <v>Template version information:</v>
      </c>
      <c r="C72" s="751"/>
      <c r="D72" s="751"/>
      <c r="E72" s="751"/>
      <c r="F72" s="751"/>
      <c r="G72" s="751"/>
      <c r="H72" s="751"/>
      <c r="I72" s="751"/>
    </row>
    <row r="73" spans="1:9" ht="12.75" customHeight="1" x14ac:dyDescent="0.25">
      <c r="B73" s="261" t="str">
        <f>Translations!$B$29</f>
        <v>Template provided by:</v>
      </c>
      <c r="C73" s="262"/>
      <c r="D73" s="390"/>
      <c r="E73" s="762" t="str">
        <f>VersionDocumentation!B4</f>
        <v>European Commission</v>
      </c>
      <c r="F73" s="763"/>
      <c r="G73" s="763"/>
      <c r="H73" s="764"/>
    </row>
    <row r="74" spans="1:9" x14ac:dyDescent="0.25">
      <c r="B74" s="263" t="str">
        <f>Translations!$B$30</f>
        <v>Publication date:</v>
      </c>
      <c r="C74" s="264"/>
      <c r="D74" s="391"/>
      <c r="E74" s="772">
        <f>VersionDocumentation!B3</f>
        <v>44153</v>
      </c>
      <c r="F74" s="766"/>
      <c r="G74" s="766"/>
      <c r="H74" s="767"/>
    </row>
    <row r="75" spans="1:9" x14ac:dyDescent="0.25">
      <c r="B75" s="263" t="str">
        <f>Translations!$B$31</f>
        <v>Language version:</v>
      </c>
      <c r="C75" s="265"/>
      <c r="D75" s="391"/>
      <c r="E75" s="765" t="str">
        <f>VersionDocumentation!B5</f>
        <v>English</v>
      </c>
      <c r="F75" s="766"/>
      <c r="G75" s="766"/>
      <c r="H75" s="767"/>
    </row>
    <row r="76" spans="1:9" ht="13.8" thickBot="1" x14ac:dyDescent="0.3">
      <c r="B76" s="266" t="str">
        <f>Translations!$B$32</f>
        <v>Reference filename:</v>
      </c>
      <c r="C76" s="267"/>
      <c r="D76" s="392"/>
      <c r="E76" s="754" t="str">
        <f>VersionDocumentation!C3</f>
        <v>AER EU &amp; CH ETS &amp; CORSIA_COM_en_181120.xls</v>
      </c>
      <c r="F76" s="755"/>
      <c r="G76" s="755"/>
      <c r="H76" s="756"/>
    </row>
  </sheetData>
  <sheetProtection sheet="1" objects="1" scenarios="1" formatCells="0" formatColumns="0" formatRows="0" insertColumns="0" insertRows="0"/>
  <mergeCells count="47">
    <mergeCell ref="B16:E16"/>
    <mergeCell ref="B40:F40"/>
    <mergeCell ref="G40:H40"/>
    <mergeCell ref="B41:I41"/>
    <mergeCell ref="G43:H43"/>
    <mergeCell ref="B32:F32"/>
    <mergeCell ref="G37:H37"/>
    <mergeCell ref="B33:I33"/>
    <mergeCell ref="G45:H45"/>
    <mergeCell ref="B17:E17"/>
    <mergeCell ref="B18:E18"/>
    <mergeCell ref="B19:E19"/>
    <mergeCell ref="B13:E13"/>
    <mergeCell ref="G35:H35"/>
    <mergeCell ref="B14:E14"/>
    <mergeCell ref="B27:E27"/>
    <mergeCell ref="B29:E29"/>
    <mergeCell ref="B15:E15"/>
    <mergeCell ref="B25:I25"/>
    <mergeCell ref="G32:H32"/>
    <mergeCell ref="B26:E26"/>
    <mergeCell ref="B28:E28"/>
    <mergeCell ref="B30:E30"/>
    <mergeCell ref="B20:E20"/>
    <mergeCell ref="E76:H76"/>
    <mergeCell ref="G53:H53"/>
    <mergeCell ref="B51:F51"/>
    <mergeCell ref="B53:F53"/>
    <mergeCell ref="B55:F55"/>
    <mergeCell ref="G55:H55"/>
    <mergeCell ref="E73:H73"/>
    <mergeCell ref="E75:H75"/>
    <mergeCell ref="F67:I68"/>
    <mergeCell ref="B67:D67"/>
    <mergeCell ref="B59:I59"/>
    <mergeCell ref="G51:H51"/>
    <mergeCell ref="E74:H74"/>
    <mergeCell ref="B72:I72"/>
    <mergeCell ref="B2:I2"/>
    <mergeCell ref="B6:I6"/>
    <mergeCell ref="B7:E7"/>
    <mergeCell ref="B11:E11"/>
    <mergeCell ref="B12:E12"/>
    <mergeCell ref="B8:E8"/>
    <mergeCell ref="B9:E9"/>
    <mergeCell ref="B10:E10"/>
    <mergeCell ref="B3:I3"/>
  </mergeCells>
  <phoneticPr fontId="9" type="noConversion"/>
  <hyperlinks>
    <hyperlink ref="B7" location="'Guidelines and conditions'!A1" display="Guidelines and conditions" xr:uid="{00000000-0004-0000-0000-000000000000}"/>
    <hyperlink ref="B9" location="'Identification and description'!H6" display="Identification of the aircraft operator" xr:uid="{00000000-0004-0000-0000-000001000000}"/>
    <hyperlink ref="B10" location="'Identification and description'!H145" display="Contact details" xr:uid="{00000000-0004-0000-0000-000002000000}"/>
    <hyperlink ref="B10:C10" location="'Identification and description'!A1" display="Contact details" xr:uid="{00000000-0004-0000-0000-000003000000}"/>
    <hyperlink ref="B9:C9" location="'Identification and description'!A1" display="Identification of the aircraft operator" xr:uid="{00000000-0004-0000-0000-000004000000}"/>
    <hyperlink ref="B8" location="'Identification and description'!H6" display="Identification of the aircraft operator" xr:uid="{00000000-0004-0000-0000-000005000000}"/>
    <hyperlink ref="B8:C8" location="'Identification and description'!A1" display="Identification of the aircraft operator" xr:uid="{00000000-0004-0000-0000-000006000000}"/>
    <hyperlink ref="B10:E10" location="JUMP_3" display="JUMP_3" xr:uid="{00000000-0004-0000-0000-000007000000}"/>
    <hyperlink ref="B11:E11" location="'Emissions overview'!A1" display="Information about the monitoring plan" xr:uid="{00000000-0004-0000-0000-000008000000}"/>
    <hyperlink ref="B12:E12" location="JUMP_5" display="JUMP_5" xr:uid="{00000000-0004-0000-0000-000009000000}"/>
    <hyperlink ref="B13:E13" location="JUMP_6" display="JUMP_6" xr:uid="{00000000-0004-0000-0000-00000A000000}"/>
    <hyperlink ref="B14:E14" location="JUMP_7" display="JUMP_7" xr:uid="{00000000-0004-0000-0000-00000B000000}"/>
    <hyperlink ref="B15:E15" location="'Emissions Data'!A1" display="Detailed emissions data" xr:uid="{00000000-0004-0000-0000-00000C000000}"/>
    <hyperlink ref="B17:E17" location="'Aircraft Data'!A1" display="Aircraft data" xr:uid="{00000000-0004-0000-0000-00000D000000}"/>
    <hyperlink ref="B18:E18" location="'MS specific content'!A1" display="Member State specific further information" xr:uid="{00000000-0004-0000-0000-00000E000000}"/>
    <hyperlink ref="B19:E19" location="Annex!A1" display="Annex: Emissions per airodrome pair" xr:uid="{00000000-0004-0000-0000-00000F000000}"/>
    <hyperlink ref="B20:E20" location="'CORSIA emissions'!A1" display="CORSIA emissions data" xr:uid="{00000000-0004-0000-0000-000010000000}"/>
    <hyperlink ref="B9:E9" location="JUMP_2" display="JUMP_2" xr:uid="{00000000-0004-0000-0000-000011000000}"/>
    <hyperlink ref="B16:E16" location="Jump_8b" display="Detailed emissions data – CH ETS" xr:uid="{00000000-0004-0000-0000-000012000000}"/>
  </hyperlinks>
  <pageMargins left="0.78740157480314965" right="0.78740157480314965" top="0.78740157480314965" bottom="0.78740157480314965" header="0.39370078740157483" footer="0.39370078740157483"/>
  <pageSetup paperSize="9" scale="72"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pageSetUpPr fitToPage="1"/>
  </sheetPr>
  <dimension ref="A1:D916"/>
  <sheetViews>
    <sheetView topLeftCell="A871" zoomScaleNormal="100" workbookViewId="0">
      <selection activeCell="D916" sqref="D916"/>
    </sheetView>
  </sheetViews>
  <sheetFormatPr defaultColWidth="11.44140625" defaultRowHeight="13.2" x14ac:dyDescent="0.25"/>
  <cols>
    <col min="1" max="1" width="23.109375" style="5" customWidth="1"/>
    <col min="2" max="16384" width="11.44140625" style="5"/>
  </cols>
  <sheetData>
    <row r="1" spans="1:2" x14ac:dyDescent="0.25">
      <c r="A1" s="32" t="s">
        <v>1085</v>
      </c>
    </row>
    <row r="2" spans="1:2" x14ac:dyDescent="0.25">
      <c r="A2" s="71">
        <v>2020</v>
      </c>
    </row>
    <row r="3" spans="1:2" x14ac:dyDescent="0.25">
      <c r="A3" s="71">
        <v>2021</v>
      </c>
      <c r="B3" s="400"/>
    </row>
    <row r="4" spans="1:2" x14ac:dyDescent="0.25">
      <c r="A4" s="71">
        <v>2022</v>
      </c>
      <c r="B4" s="400"/>
    </row>
    <row r="5" spans="1:2" x14ac:dyDescent="0.25">
      <c r="A5" s="71">
        <v>2023</v>
      </c>
      <c r="B5" s="400"/>
    </row>
    <row r="6" spans="1:2" x14ac:dyDescent="0.25">
      <c r="A6" s="71">
        <v>2024</v>
      </c>
      <c r="B6" s="400"/>
    </row>
    <row r="7" spans="1:2" x14ac:dyDescent="0.25">
      <c r="A7" s="71">
        <v>2025</v>
      </c>
      <c r="B7" s="400"/>
    </row>
    <row r="8" spans="1:2" x14ac:dyDescent="0.25">
      <c r="A8" s="71">
        <v>2026</v>
      </c>
      <c r="B8" s="400"/>
    </row>
    <row r="9" spans="1:2" x14ac:dyDescent="0.25">
      <c r="A9" s="71">
        <v>2027</v>
      </c>
      <c r="B9" s="400"/>
    </row>
    <row r="10" spans="1:2" x14ac:dyDescent="0.25">
      <c r="A10" s="71">
        <v>2028</v>
      </c>
      <c r="B10" s="400"/>
    </row>
    <row r="11" spans="1:2" x14ac:dyDescent="0.25">
      <c r="A11" s="71">
        <v>2029</v>
      </c>
      <c r="B11" s="400"/>
    </row>
    <row r="12" spans="1:2" x14ac:dyDescent="0.25">
      <c r="A12" s="71">
        <v>2030</v>
      </c>
      <c r="B12" s="400"/>
    </row>
    <row r="13" spans="1:2" x14ac:dyDescent="0.25">
      <c r="A13" s="71">
        <v>2031</v>
      </c>
      <c r="B13" s="400"/>
    </row>
    <row r="14" spans="1:2" x14ac:dyDescent="0.25">
      <c r="A14" s="71">
        <v>2032</v>
      </c>
      <c r="B14" s="400"/>
    </row>
    <row r="15" spans="1:2" x14ac:dyDescent="0.25">
      <c r="A15" s="71">
        <v>2033</v>
      </c>
      <c r="B15" s="400"/>
    </row>
    <row r="16" spans="1:2" x14ac:dyDescent="0.25">
      <c r="A16" s="71">
        <v>2034</v>
      </c>
      <c r="B16" s="400"/>
    </row>
    <row r="17" spans="1:3" x14ac:dyDescent="0.25">
      <c r="A17" s="71">
        <v>2035</v>
      </c>
      <c r="B17" s="400"/>
    </row>
    <row r="19" spans="1:3" x14ac:dyDescent="0.25">
      <c r="A19" s="32" t="s">
        <v>1136</v>
      </c>
    </row>
    <row r="20" spans="1:3" x14ac:dyDescent="0.25">
      <c r="A20" s="236" t="str">
        <f>Translations!$B$1029</f>
        <v>eligible</v>
      </c>
    </row>
    <row r="21" spans="1:3" x14ac:dyDescent="0.25">
      <c r="A21" s="32" t="s">
        <v>1137</v>
      </c>
    </row>
    <row r="22" spans="1:3" x14ac:dyDescent="0.25">
      <c r="A22" s="236" t="str">
        <f>Translations!$B$1030</f>
        <v>not eligible</v>
      </c>
    </row>
    <row r="23" spans="1:3" x14ac:dyDescent="0.25">
      <c r="A23" s="32" t="s">
        <v>1142</v>
      </c>
      <c r="C23" s="400" t="s">
        <v>1396</v>
      </c>
    </row>
    <row r="24" spans="1:3" x14ac:dyDescent="0.25">
      <c r="A24" s="236" t="str">
        <f>Translations!$B$1031</f>
        <v>Number is different from input in section 5(a)!</v>
      </c>
    </row>
    <row r="27" spans="1:3" x14ac:dyDescent="0.25">
      <c r="A27" s="32" t="s">
        <v>284</v>
      </c>
    </row>
    <row r="28" spans="1:3" x14ac:dyDescent="0.25">
      <c r="A28" s="33" t="str">
        <f>Translations!$B$368</f>
        <v>Please select</v>
      </c>
    </row>
    <row r="29" spans="1:3" x14ac:dyDescent="0.25">
      <c r="A29" s="33" t="str">
        <f>Translations!$B$369</f>
        <v>Austria</v>
      </c>
    </row>
    <row r="30" spans="1:3" x14ac:dyDescent="0.25">
      <c r="A30" s="33" t="str">
        <f>Translations!$B$370</f>
        <v>Belgium</v>
      </c>
    </row>
    <row r="31" spans="1:3" x14ac:dyDescent="0.25">
      <c r="A31" s="33" t="str">
        <f>Translations!$B$371</f>
        <v>Bulgaria</v>
      </c>
    </row>
    <row r="32" spans="1:3" x14ac:dyDescent="0.25">
      <c r="A32" s="33" t="str">
        <f>Translations!$B$372</f>
        <v>Croatia</v>
      </c>
    </row>
    <row r="33" spans="1:1" x14ac:dyDescent="0.25">
      <c r="A33" s="33" t="str">
        <f>Translations!$B$373</f>
        <v>Cyprus</v>
      </c>
    </row>
    <row r="34" spans="1:1" x14ac:dyDescent="0.25">
      <c r="A34" s="33" t="str">
        <f>Translations!$B$374</f>
        <v>Czechia</v>
      </c>
    </row>
    <row r="35" spans="1:1" x14ac:dyDescent="0.25">
      <c r="A35" s="33" t="str">
        <f>Translations!$B$375</f>
        <v>Denmark</v>
      </c>
    </row>
    <row r="36" spans="1:1" x14ac:dyDescent="0.25">
      <c r="A36" s="33" t="str">
        <f>Translations!$B$376</f>
        <v>Estonia</v>
      </c>
    </row>
    <row r="37" spans="1:1" x14ac:dyDescent="0.25">
      <c r="A37" s="33" t="str">
        <f>Translations!$B$377</f>
        <v>Finland</v>
      </c>
    </row>
    <row r="38" spans="1:1" x14ac:dyDescent="0.25">
      <c r="A38" s="33" t="str">
        <f>Translations!$B$378</f>
        <v>France</v>
      </c>
    </row>
    <row r="39" spans="1:1" x14ac:dyDescent="0.25">
      <c r="A39" s="33" t="str">
        <f>Translations!$B$379</f>
        <v>Germany</v>
      </c>
    </row>
    <row r="40" spans="1:1" x14ac:dyDescent="0.25">
      <c r="A40" s="33" t="str">
        <f>Translations!$B$380</f>
        <v>Greece</v>
      </c>
    </row>
    <row r="41" spans="1:1" x14ac:dyDescent="0.25">
      <c r="A41" s="33" t="str">
        <f>Translations!$B$381</f>
        <v>Hungary</v>
      </c>
    </row>
    <row r="42" spans="1:1" x14ac:dyDescent="0.25">
      <c r="A42" s="34" t="str">
        <f>Translations!$B$382</f>
        <v>Iceland</v>
      </c>
    </row>
    <row r="43" spans="1:1" x14ac:dyDescent="0.25">
      <c r="A43" s="33" t="str">
        <f>Translations!$B$383</f>
        <v>Ireland</v>
      </c>
    </row>
    <row r="44" spans="1:1" x14ac:dyDescent="0.25">
      <c r="A44" s="33" t="str">
        <f>Translations!$B$384</f>
        <v>Italy</v>
      </c>
    </row>
    <row r="45" spans="1:1" x14ac:dyDescent="0.25">
      <c r="A45" s="33" t="str">
        <f>Translations!$B$385</f>
        <v>Latvia</v>
      </c>
    </row>
    <row r="46" spans="1:1" x14ac:dyDescent="0.25">
      <c r="A46" s="33" t="str">
        <f>Translations!$B$386</f>
        <v>Liechtenstein</v>
      </c>
    </row>
    <row r="47" spans="1:1" x14ac:dyDescent="0.25">
      <c r="A47" s="33" t="str">
        <f>Translations!$B$387</f>
        <v>Lithuania</v>
      </c>
    </row>
    <row r="48" spans="1:1" x14ac:dyDescent="0.25">
      <c r="A48" s="33" t="str">
        <f>Translations!$B$388</f>
        <v>Luxembourg</v>
      </c>
    </row>
    <row r="49" spans="1:1" x14ac:dyDescent="0.25">
      <c r="A49" s="33" t="str">
        <f>Translations!$B$389</f>
        <v>Malta</v>
      </c>
    </row>
    <row r="50" spans="1:1" x14ac:dyDescent="0.25">
      <c r="A50" s="33" t="str">
        <f>Translations!$B$390</f>
        <v>Netherlands</v>
      </c>
    </row>
    <row r="51" spans="1:1" x14ac:dyDescent="0.25">
      <c r="A51" s="34" t="str">
        <f>Translations!$B$391</f>
        <v>Norway</v>
      </c>
    </row>
    <row r="52" spans="1:1" x14ac:dyDescent="0.25">
      <c r="A52" s="33" t="str">
        <f>Translations!$B$392</f>
        <v>Poland</v>
      </c>
    </row>
    <row r="53" spans="1:1" x14ac:dyDescent="0.25">
      <c r="A53" s="33" t="str">
        <f>Translations!$B$393</f>
        <v>Portugal</v>
      </c>
    </row>
    <row r="54" spans="1:1" x14ac:dyDescent="0.25">
      <c r="A54" s="33" t="str">
        <f>Translations!$B$394</f>
        <v>Romania</v>
      </c>
    </row>
    <row r="55" spans="1:1" x14ac:dyDescent="0.25">
      <c r="A55" s="33" t="str">
        <f>Translations!$B$395</f>
        <v>Slovakia</v>
      </c>
    </row>
    <row r="56" spans="1:1" x14ac:dyDescent="0.25">
      <c r="A56" s="33" t="str">
        <f>Translations!$B$396</f>
        <v>Slovenia</v>
      </c>
    </row>
    <row r="57" spans="1:1" x14ac:dyDescent="0.25">
      <c r="A57" s="33" t="str">
        <f>Translations!$B$397</f>
        <v>Spain</v>
      </c>
    </row>
    <row r="58" spans="1:1" x14ac:dyDescent="0.25">
      <c r="A58" s="33" t="str">
        <f>Translations!$B$398</f>
        <v>Sweden</v>
      </c>
    </row>
    <row r="59" spans="1:1" x14ac:dyDescent="0.25">
      <c r="A59" s="33" t="str">
        <f>Translations!$B$399</f>
        <v>United Kingdom</v>
      </c>
    </row>
    <row r="62" spans="1:1" x14ac:dyDescent="0.25">
      <c r="A62" s="35" t="s">
        <v>357</v>
      </c>
    </row>
    <row r="63" spans="1:1" x14ac:dyDescent="0.25">
      <c r="A63" s="33" t="str">
        <f>Translations!$B$368</f>
        <v>Please select</v>
      </c>
    </row>
    <row r="64" spans="1:1" x14ac:dyDescent="0.25">
      <c r="A64" s="33"/>
    </row>
    <row r="65" spans="1:1" x14ac:dyDescent="0.25">
      <c r="A65" s="33" t="str">
        <f>Translations!$B$400</f>
        <v>Afghanistan</v>
      </c>
    </row>
    <row r="66" spans="1:1" x14ac:dyDescent="0.25">
      <c r="A66" s="33" t="str">
        <f>Translations!$B$401</f>
        <v>Albania</v>
      </c>
    </row>
    <row r="67" spans="1:1" x14ac:dyDescent="0.25">
      <c r="A67" s="33" t="str">
        <f>Translations!$B$402</f>
        <v>Algeria</v>
      </c>
    </row>
    <row r="68" spans="1:1" x14ac:dyDescent="0.25">
      <c r="A68" s="33" t="str">
        <f>Translations!$B$403</f>
        <v>American Samoa</v>
      </c>
    </row>
    <row r="69" spans="1:1" x14ac:dyDescent="0.25">
      <c r="A69" s="33" t="str">
        <f>Translations!$B$404</f>
        <v>Andorra</v>
      </c>
    </row>
    <row r="70" spans="1:1" x14ac:dyDescent="0.25">
      <c r="A70" s="33" t="str">
        <f>Translations!$B$405</f>
        <v>Angola</v>
      </c>
    </row>
    <row r="71" spans="1:1" x14ac:dyDescent="0.25">
      <c r="A71" s="33" t="str">
        <f>Translations!$B$406</f>
        <v>Anguilla</v>
      </c>
    </row>
    <row r="72" spans="1:1" x14ac:dyDescent="0.25">
      <c r="A72" s="33" t="str">
        <f>Translations!$B$407</f>
        <v>Antigua and Barbuda</v>
      </c>
    </row>
    <row r="73" spans="1:1" x14ac:dyDescent="0.25">
      <c r="A73" s="33" t="str">
        <f>Translations!$B$408</f>
        <v>Argentina</v>
      </c>
    </row>
    <row r="74" spans="1:1" x14ac:dyDescent="0.25">
      <c r="A74" s="33" t="str">
        <f>Translations!$B$409</f>
        <v>Armenia</v>
      </c>
    </row>
    <row r="75" spans="1:1" x14ac:dyDescent="0.25">
      <c r="A75" s="33" t="str">
        <f>Translations!$B$410</f>
        <v>Aruba</v>
      </c>
    </row>
    <row r="76" spans="1:1" x14ac:dyDescent="0.25">
      <c r="A76" s="33" t="str">
        <f>Translations!$B$411</f>
        <v>Australia</v>
      </c>
    </row>
    <row r="77" spans="1:1" x14ac:dyDescent="0.25">
      <c r="A77" s="33" t="str">
        <f>Translations!$B$369</f>
        <v>Austria</v>
      </c>
    </row>
    <row r="78" spans="1:1" x14ac:dyDescent="0.25">
      <c r="A78" s="33" t="str">
        <f>Translations!$B$412</f>
        <v>Azerbaijan</v>
      </c>
    </row>
    <row r="79" spans="1:1" x14ac:dyDescent="0.25">
      <c r="A79" s="33" t="str">
        <f>Translations!$B$413</f>
        <v>Bahamas</v>
      </c>
    </row>
    <row r="80" spans="1:1" x14ac:dyDescent="0.25">
      <c r="A80" s="33" t="str">
        <f>Translations!$B$414</f>
        <v>Bahrain</v>
      </c>
    </row>
    <row r="81" spans="1:1" x14ac:dyDescent="0.25">
      <c r="A81" s="33" t="str">
        <f>Translations!$B$415</f>
        <v>Bangladesh</v>
      </c>
    </row>
    <row r="82" spans="1:1" x14ac:dyDescent="0.25">
      <c r="A82" s="33" t="str">
        <f>Translations!$B$416</f>
        <v>Barbados</v>
      </c>
    </row>
    <row r="83" spans="1:1" x14ac:dyDescent="0.25">
      <c r="A83" s="33" t="str">
        <f>Translations!$B$417</f>
        <v>Belarus</v>
      </c>
    </row>
    <row r="84" spans="1:1" x14ac:dyDescent="0.25">
      <c r="A84" s="33" t="str">
        <f>Translations!$B$370</f>
        <v>Belgium</v>
      </c>
    </row>
    <row r="85" spans="1:1" x14ac:dyDescent="0.25">
      <c r="A85" s="33" t="str">
        <f>Translations!$B$418</f>
        <v>Belize</v>
      </c>
    </row>
    <row r="86" spans="1:1" x14ac:dyDescent="0.25">
      <c r="A86" s="33" t="str">
        <f>Translations!$B$419</f>
        <v>Benin</v>
      </c>
    </row>
    <row r="87" spans="1:1" x14ac:dyDescent="0.25">
      <c r="A87" s="33" t="str">
        <f>Translations!$B$420</f>
        <v>Bermuda</v>
      </c>
    </row>
    <row r="88" spans="1:1" x14ac:dyDescent="0.25">
      <c r="A88" s="33" t="str">
        <f>Translations!$B$421</f>
        <v>Bhutan</v>
      </c>
    </row>
    <row r="89" spans="1:1" x14ac:dyDescent="0.25">
      <c r="A89" s="33" t="str">
        <f>Translations!$B$422</f>
        <v>Bolivia, Plurinational State of</v>
      </c>
    </row>
    <row r="90" spans="1:1" x14ac:dyDescent="0.25">
      <c r="A90" s="33" t="str">
        <f>Translations!$B$423</f>
        <v>Bosnia and Herzegovina</v>
      </c>
    </row>
    <row r="91" spans="1:1" x14ac:dyDescent="0.25">
      <c r="A91" s="33" t="str">
        <f>Translations!$B$424</f>
        <v>Botswana</v>
      </c>
    </row>
    <row r="92" spans="1:1" x14ac:dyDescent="0.25">
      <c r="A92" s="33" t="str">
        <f>Translations!$B$425</f>
        <v>Brazil</v>
      </c>
    </row>
    <row r="93" spans="1:1" x14ac:dyDescent="0.25">
      <c r="A93" s="33" t="str">
        <f>Translations!$B$427</f>
        <v>Brunei Darussalam</v>
      </c>
    </row>
    <row r="94" spans="1:1" x14ac:dyDescent="0.25">
      <c r="A94" s="33" t="str">
        <f>Translations!$B$371</f>
        <v>Bulgaria</v>
      </c>
    </row>
    <row r="95" spans="1:1" x14ac:dyDescent="0.25">
      <c r="A95" s="33" t="str">
        <f>Translations!$B$428</f>
        <v>Burkina Faso</v>
      </c>
    </row>
    <row r="96" spans="1:1" x14ac:dyDescent="0.25">
      <c r="A96" s="33" t="str">
        <f>Translations!$B$429</f>
        <v>Burundi</v>
      </c>
    </row>
    <row r="97" spans="1:1" x14ac:dyDescent="0.25">
      <c r="A97" s="33" t="str">
        <f>Translations!$B$430</f>
        <v>Cambodia</v>
      </c>
    </row>
    <row r="98" spans="1:1" x14ac:dyDescent="0.25">
      <c r="A98" s="33" t="str">
        <f>Translations!$B$431</f>
        <v>Cameroon</v>
      </c>
    </row>
    <row r="99" spans="1:1" x14ac:dyDescent="0.25">
      <c r="A99" s="33" t="str">
        <f>Translations!$B$432</f>
        <v>Canada</v>
      </c>
    </row>
    <row r="100" spans="1:1" x14ac:dyDescent="0.25">
      <c r="A100" s="33" t="str">
        <f>Translations!$B$433</f>
        <v>Cape Verde</v>
      </c>
    </row>
    <row r="101" spans="1:1" x14ac:dyDescent="0.25">
      <c r="A101" s="33" t="str">
        <f>Translations!$B$434</f>
        <v>Cayman Islands</v>
      </c>
    </row>
    <row r="102" spans="1:1" x14ac:dyDescent="0.25">
      <c r="A102" s="33" t="str">
        <f>Translations!$B$435</f>
        <v>Central African Republic</v>
      </c>
    </row>
    <row r="103" spans="1:1" x14ac:dyDescent="0.25">
      <c r="A103" s="33" t="str">
        <f>Translations!$B$436</f>
        <v>Chad</v>
      </c>
    </row>
    <row r="104" spans="1:1" x14ac:dyDescent="0.25">
      <c r="A104" s="33" t="str">
        <f>Translations!$B$437</f>
        <v>Channel Islands</v>
      </c>
    </row>
    <row r="105" spans="1:1" x14ac:dyDescent="0.25">
      <c r="A105" s="33" t="str">
        <f>Translations!$B$438</f>
        <v>Chile</v>
      </c>
    </row>
    <row r="106" spans="1:1" x14ac:dyDescent="0.25">
      <c r="A106" s="33" t="str">
        <f>Translations!$B$439</f>
        <v>China</v>
      </c>
    </row>
    <row r="107" spans="1:1" x14ac:dyDescent="0.25">
      <c r="A107" s="33" t="str">
        <f>Translations!$B$442</f>
        <v>Colombia</v>
      </c>
    </row>
    <row r="108" spans="1:1" x14ac:dyDescent="0.25">
      <c r="A108" s="33" t="str">
        <f>Translations!$B$443</f>
        <v>Comoros</v>
      </c>
    </row>
    <row r="109" spans="1:1" x14ac:dyDescent="0.25">
      <c r="A109" s="33" t="str">
        <f>Translations!$B$444</f>
        <v>Congo</v>
      </c>
    </row>
    <row r="110" spans="1:1" x14ac:dyDescent="0.25">
      <c r="A110" s="33" t="str">
        <f>Translations!$B$450</f>
        <v>Congo, The Democratic Republic of the</v>
      </c>
    </row>
    <row r="111" spans="1:1" x14ac:dyDescent="0.25">
      <c r="A111" s="33" t="str">
        <f>Translations!$B$445</f>
        <v>Cook Islands</v>
      </c>
    </row>
    <row r="112" spans="1:1" x14ac:dyDescent="0.25">
      <c r="A112" s="33" t="str">
        <f>Translations!$B$446</f>
        <v>Costa Rica</v>
      </c>
    </row>
    <row r="113" spans="1:1" x14ac:dyDescent="0.25">
      <c r="A113" s="33" t="str">
        <f>Translations!$B$447</f>
        <v>Côte d'Ivoire</v>
      </c>
    </row>
    <row r="114" spans="1:1" x14ac:dyDescent="0.25">
      <c r="A114" s="33" t="str">
        <f>Translations!$B$372</f>
        <v>Croatia</v>
      </c>
    </row>
    <row r="115" spans="1:1" x14ac:dyDescent="0.25">
      <c r="A115" s="33" t="str">
        <f>Translations!$B$448</f>
        <v>Cuba</v>
      </c>
    </row>
    <row r="116" spans="1:1" ht="14.4" x14ac:dyDescent="0.25">
      <c r="A116" s="320" t="str">
        <f>Translations!$B$824</f>
        <v>Curaçao</v>
      </c>
    </row>
    <row r="117" spans="1:1" x14ac:dyDescent="0.25">
      <c r="A117" s="33" t="str">
        <f>Translations!$B$373</f>
        <v>Cyprus</v>
      </c>
    </row>
    <row r="118" spans="1:1" x14ac:dyDescent="0.25">
      <c r="A118" s="33" t="str">
        <f>Translations!$B$374</f>
        <v>Czechia</v>
      </c>
    </row>
    <row r="119" spans="1:1" x14ac:dyDescent="0.25">
      <c r="A119" s="33" t="str">
        <f>Translations!$B$375</f>
        <v>Denmark</v>
      </c>
    </row>
    <row r="120" spans="1:1" x14ac:dyDescent="0.25">
      <c r="A120" s="33" t="str">
        <f>Translations!$B$451</f>
        <v>Djibouti</v>
      </c>
    </row>
    <row r="121" spans="1:1" x14ac:dyDescent="0.25">
      <c r="A121" s="33" t="str">
        <f>Translations!$B$452</f>
        <v>Dominica</v>
      </c>
    </row>
    <row r="122" spans="1:1" x14ac:dyDescent="0.25">
      <c r="A122" s="33" t="str">
        <f>Translations!$B$453</f>
        <v>Dominican Republic</v>
      </c>
    </row>
    <row r="123" spans="1:1" x14ac:dyDescent="0.25">
      <c r="A123" s="33" t="str">
        <f>Translations!$B$454</f>
        <v>Ecuador</v>
      </c>
    </row>
    <row r="124" spans="1:1" x14ac:dyDescent="0.25">
      <c r="A124" s="33" t="str">
        <f>Translations!$B$455</f>
        <v>Egypt</v>
      </c>
    </row>
    <row r="125" spans="1:1" x14ac:dyDescent="0.25">
      <c r="A125" s="33" t="str">
        <f>Translations!$B$456</f>
        <v>El Salvador</v>
      </c>
    </row>
    <row r="126" spans="1:1" x14ac:dyDescent="0.25">
      <c r="A126" s="33" t="str">
        <f>Translations!$B$457</f>
        <v>Equatorial Guinea</v>
      </c>
    </row>
    <row r="127" spans="1:1" x14ac:dyDescent="0.25">
      <c r="A127" s="33" t="str">
        <f>Translations!$B$458</f>
        <v>Eritrea</v>
      </c>
    </row>
    <row r="128" spans="1:1" x14ac:dyDescent="0.25">
      <c r="A128" s="33" t="str">
        <f>Translations!$B$376</f>
        <v>Estonia</v>
      </c>
    </row>
    <row r="129" spans="1:1" x14ac:dyDescent="0.25">
      <c r="A129" s="33" t="str">
        <f>Translations!$B$459</f>
        <v>Ethiopia</v>
      </c>
    </row>
    <row r="130" spans="1:1" x14ac:dyDescent="0.25">
      <c r="A130" s="33" t="str">
        <f>Translations!$B$461</f>
        <v>Falkland Islands (Malvinas)</v>
      </c>
    </row>
    <row r="131" spans="1:1" x14ac:dyDescent="0.25">
      <c r="A131" s="33" t="str">
        <f>Translations!$B$460</f>
        <v>Faroe Islands</v>
      </c>
    </row>
    <row r="132" spans="1:1" x14ac:dyDescent="0.25">
      <c r="A132" s="33" t="str">
        <f>Translations!$B$462</f>
        <v>Fiji</v>
      </c>
    </row>
    <row r="133" spans="1:1" x14ac:dyDescent="0.25">
      <c r="A133" s="33" t="str">
        <f>Translations!$B$377</f>
        <v>Finland</v>
      </c>
    </row>
    <row r="134" spans="1:1" x14ac:dyDescent="0.25">
      <c r="A134" s="33" t="str">
        <f>Translations!$B$378</f>
        <v>France</v>
      </c>
    </row>
    <row r="135" spans="1:1" x14ac:dyDescent="0.25">
      <c r="A135" s="33" t="str">
        <f>Translations!$B$464</f>
        <v>French Polynesia</v>
      </c>
    </row>
    <row r="136" spans="1:1" x14ac:dyDescent="0.25">
      <c r="A136" s="33" t="str">
        <f>Translations!$B$465</f>
        <v>Gabon</v>
      </c>
    </row>
    <row r="137" spans="1:1" x14ac:dyDescent="0.25">
      <c r="A137" s="33" t="str">
        <f>Translations!$B$466</f>
        <v>Gambia</v>
      </c>
    </row>
    <row r="138" spans="1:1" x14ac:dyDescent="0.25">
      <c r="A138" s="33" t="str">
        <f>Translations!$B$467</f>
        <v>Georgia</v>
      </c>
    </row>
    <row r="139" spans="1:1" x14ac:dyDescent="0.25">
      <c r="A139" s="33" t="str">
        <f>Translations!$B$379</f>
        <v>Germany</v>
      </c>
    </row>
    <row r="140" spans="1:1" x14ac:dyDescent="0.25">
      <c r="A140" s="33" t="str">
        <f>Translations!$B$468</f>
        <v>Ghana</v>
      </c>
    </row>
    <row r="141" spans="1:1" x14ac:dyDescent="0.25">
      <c r="A141" s="33" t="str">
        <f>Translations!$B$469</f>
        <v>Gibraltar</v>
      </c>
    </row>
    <row r="142" spans="1:1" x14ac:dyDescent="0.25">
      <c r="A142" s="33" t="str">
        <f>Translations!$B$380</f>
        <v>Greece</v>
      </c>
    </row>
    <row r="143" spans="1:1" x14ac:dyDescent="0.25">
      <c r="A143" s="33" t="str">
        <f>Translations!$B$470</f>
        <v>Greenland</v>
      </c>
    </row>
    <row r="144" spans="1:1" x14ac:dyDescent="0.25">
      <c r="A144" s="33" t="str">
        <f>Translations!$B$471</f>
        <v>Grenada</v>
      </c>
    </row>
    <row r="145" spans="1:1" x14ac:dyDescent="0.25">
      <c r="A145" s="33" t="str">
        <f>Translations!$B$473</f>
        <v>Guam</v>
      </c>
    </row>
    <row r="146" spans="1:1" x14ac:dyDescent="0.25">
      <c r="A146" s="33" t="str">
        <f>Translations!$B$474</f>
        <v>Guatemala</v>
      </c>
    </row>
    <row r="147" spans="1:1" x14ac:dyDescent="0.25">
      <c r="A147" s="33" t="str">
        <f>Translations!$B$475</f>
        <v>Guernsey</v>
      </c>
    </row>
    <row r="148" spans="1:1" x14ac:dyDescent="0.25">
      <c r="A148" s="33" t="str">
        <f>Translations!$B$476</f>
        <v>Guinea</v>
      </c>
    </row>
    <row r="149" spans="1:1" x14ac:dyDescent="0.25">
      <c r="A149" s="33" t="str">
        <f>Translations!$B$477</f>
        <v>Guinea-Bissau</v>
      </c>
    </row>
    <row r="150" spans="1:1" x14ac:dyDescent="0.25">
      <c r="A150" s="33" t="str">
        <f>Translations!$B$478</f>
        <v>Guyana</v>
      </c>
    </row>
    <row r="151" spans="1:1" x14ac:dyDescent="0.25">
      <c r="A151" s="33" t="str">
        <f>Translations!$B$479</f>
        <v>Haiti</v>
      </c>
    </row>
    <row r="152" spans="1:1" x14ac:dyDescent="0.25">
      <c r="A152" s="33" t="str">
        <f>Translations!$B$480</f>
        <v>Holy See (Vatican City State)</v>
      </c>
    </row>
    <row r="153" spans="1:1" x14ac:dyDescent="0.25">
      <c r="A153" s="33" t="str">
        <f>Translations!$B$481</f>
        <v>Honduras</v>
      </c>
    </row>
    <row r="154" spans="1:1" x14ac:dyDescent="0.25">
      <c r="A154" s="33" t="str">
        <f>Translations!$B$440</f>
        <v>Hong Kong SAR</v>
      </c>
    </row>
    <row r="155" spans="1:1" x14ac:dyDescent="0.25">
      <c r="A155" s="33" t="str">
        <f>Translations!$B$381</f>
        <v>Hungary</v>
      </c>
    </row>
    <row r="156" spans="1:1" x14ac:dyDescent="0.25">
      <c r="A156" s="33" t="str">
        <f>Translations!$B$382</f>
        <v>Iceland</v>
      </c>
    </row>
    <row r="157" spans="1:1" x14ac:dyDescent="0.25">
      <c r="A157" s="33" t="str">
        <f>Translations!$B$482</f>
        <v>India</v>
      </c>
    </row>
    <row r="158" spans="1:1" x14ac:dyDescent="0.25">
      <c r="A158" s="33" t="str">
        <f>Translations!$B$483</f>
        <v>Indonesia</v>
      </c>
    </row>
    <row r="159" spans="1:1" x14ac:dyDescent="0.25">
      <c r="A159" s="33" t="str">
        <f>Translations!$B$484</f>
        <v>Iran, Islamic Republic of</v>
      </c>
    </row>
    <row r="160" spans="1:1" x14ac:dyDescent="0.25">
      <c r="A160" s="33" t="str">
        <f>Translations!$B$485</f>
        <v>Iraq</v>
      </c>
    </row>
    <row r="161" spans="1:1" x14ac:dyDescent="0.25">
      <c r="A161" s="33" t="str">
        <f>Translations!$B$383</f>
        <v>Ireland</v>
      </c>
    </row>
    <row r="162" spans="1:1" x14ac:dyDescent="0.25">
      <c r="A162" s="33" t="str">
        <f>Translations!$B$486</f>
        <v>Isle of Man</v>
      </c>
    </row>
    <row r="163" spans="1:1" x14ac:dyDescent="0.25">
      <c r="A163" s="33" t="str">
        <f>Translations!$B$487</f>
        <v>Israel</v>
      </c>
    </row>
    <row r="164" spans="1:1" x14ac:dyDescent="0.25">
      <c r="A164" s="33" t="str">
        <f>Translations!$B$384</f>
        <v>Italy</v>
      </c>
    </row>
    <row r="165" spans="1:1" x14ac:dyDescent="0.25">
      <c r="A165" s="33" t="str">
        <f>Translations!$B$488</f>
        <v>Jamaica</v>
      </c>
    </row>
    <row r="166" spans="1:1" x14ac:dyDescent="0.25">
      <c r="A166" s="33" t="str">
        <f>Translations!$B$489</f>
        <v>Japan</v>
      </c>
    </row>
    <row r="167" spans="1:1" x14ac:dyDescent="0.25">
      <c r="A167" s="33" t="str">
        <f>Translations!$B$490</f>
        <v>Jersey</v>
      </c>
    </row>
    <row r="168" spans="1:1" x14ac:dyDescent="0.25">
      <c r="A168" s="33" t="str">
        <f>Translations!$B$491</f>
        <v>Jordan</v>
      </c>
    </row>
    <row r="169" spans="1:1" x14ac:dyDescent="0.25">
      <c r="A169" s="33" t="str">
        <f>Translations!$B$492</f>
        <v>Kazakhstan</v>
      </c>
    </row>
    <row r="170" spans="1:1" x14ac:dyDescent="0.25">
      <c r="A170" s="33" t="str">
        <f>Translations!$B$493</f>
        <v>Kenya</v>
      </c>
    </row>
    <row r="171" spans="1:1" x14ac:dyDescent="0.25">
      <c r="A171" s="33" t="str">
        <f>Translations!$B$494</f>
        <v>Kiribati</v>
      </c>
    </row>
    <row r="172" spans="1:1" x14ac:dyDescent="0.25">
      <c r="A172" s="33" t="str">
        <f>Translations!$B$449</f>
        <v>Korea, Democratic People's Republic of</v>
      </c>
    </row>
    <row r="173" spans="1:1" x14ac:dyDescent="0.25">
      <c r="A173" s="33" t="str">
        <f>Translations!$B$545</f>
        <v>Korea, Republic of</v>
      </c>
    </row>
    <row r="174" spans="1:1" ht="14.4" x14ac:dyDescent="0.25">
      <c r="A174" s="320" t="str">
        <f>Translations!$B$825</f>
        <v>Kosovo, United Nations Interim Administration Mission</v>
      </c>
    </row>
    <row r="175" spans="1:1" x14ac:dyDescent="0.25">
      <c r="A175" s="33" t="str">
        <f>Translations!$B$495</f>
        <v>Kuwait</v>
      </c>
    </row>
    <row r="176" spans="1:1" x14ac:dyDescent="0.25">
      <c r="A176" s="33" t="str">
        <f>Translations!$B$496</f>
        <v>Kyrgyzstan</v>
      </c>
    </row>
    <row r="177" spans="1:1" x14ac:dyDescent="0.25">
      <c r="A177" s="33" t="str">
        <f>Translations!$B$497</f>
        <v>Lao People's Democratic Republic</v>
      </c>
    </row>
    <row r="178" spans="1:1" x14ac:dyDescent="0.25">
      <c r="A178" s="33" t="str">
        <f>Translations!$B$385</f>
        <v>Latvia</v>
      </c>
    </row>
    <row r="179" spans="1:1" x14ac:dyDescent="0.25">
      <c r="A179" s="33" t="str">
        <f>Translations!$B$498</f>
        <v>Lebanon</v>
      </c>
    </row>
    <row r="180" spans="1:1" x14ac:dyDescent="0.25">
      <c r="A180" s="33" t="str">
        <f>Translations!$B$499</f>
        <v>Lesotho</v>
      </c>
    </row>
    <row r="181" spans="1:1" x14ac:dyDescent="0.25">
      <c r="A181" s="33" t="str">
        <f>Translations!$B$500</f>
        <v>Liberia</v>
      </c>
    </row>
    <row r="182" spans="1:1" x14ac:dyDescent="0.25">
      <c r="A182" s="33" t="str">
        <f>Translations!$B$501</f>
        <v>Libya</v>
      </c>
    </row>
    <row r="183" spans="1:1" x14ac:dyDescent="0.25">
      <c r="A183" s="33" t="str">
        <f>Translations!$B$386</f>
        <v>Liechtenstein</v>
      </c>
    </row>
    <row r="184" spans="1:1" x14ac:dyDescent="0.25">
      <c r="A184" s="33" t="str">
        <f>Translations!$B$387</f>
        <v>Lithuania</v>
      </c>
    </row>
    <row r="185" spans="1:1" x14ac:dyDescent="0.25">
      <c r="A185" s="33" t="str">
        <f>Translations!$B$388</f>
        <v>Luxembourg</v>
      </c>
    </row>
    <row r="186" spans="1:1" x14ac:dyDescent="0.25">
      <c r="A186" s="33" t="str">
        <f>Translations!$B$441</f>
        <v>Macao SAR</v>
      </c>
    </row>
    <row r="187" spans="1:1" x14ac:dyDescent="0.25">
      <c r="A187" s="518" t="str">
        <f>Translations!$B$1194</f>
        <v>North Macedonia</v>
      </c>
    </row>
    <row r="188" spans="1:1" x14ac:dyDescent="0.25">
      <c r="A188" s="33" t="str">
        <f>Translations!$B$502</f>
        <v>Madagascar</v>
      </c>
    </row>
    <row r="189" spans="1:1" x14ac:dyDescent="0.25">
      <c r="A189" s="33" t="str">
        <f>Translations!$B$503</f>
        <v>Malawi</v>
      </c>
    </row>
    <row r="190" spans="1:1" x14ac:dyDescent="0.25">
      <c r="A190" s="33" t="str">
        <f>Translations!$B$504</f>
        <v>Malaysia</v>
      </c>
    </row>
    <row r="191" spans="1:1" x14ac:dyDescent="0.25">
      <c r="A191" s="33" t="str">
        <f>Translations!$B$505</f>
        <v>Maldives</v>
      </c>
    </row>
    <row r="192" spans="1:1" x14ac:dyDescent="0.25">
      <c r="A192" s="33" t="str">
        <f>Translations!$B$506</f>
        <v>Mali</v>
      </c>
    </row>
    <row r="193" spans="1:1" x14ac:dyDescent="0.25">
      <c r="A193" s="33" t="str">
        <f>Translations!$B$389</f>
        <v>Malta</v>
      </c>
    </row>
    <row r="194" spans="1:1" x14ac:dyDescent="0.25">
      <c r="A194" s="33" t="str">
        <f>Translations!$B$507</f>
        <v>Marshall Islands</v>
      </c>
    </row>
    <row r="195" spans="1:1" x14ac:dyDescent="0.25">
      <c r="A195" s="33" t="str">
        <f>Translations!$B$509</f>
        <v>Mauritania</v>
      </c>
    </row>
    <row r="196" spans="1:1" x14ac:dyDescent="0.25">
      <c r="A196" s="33" t="str">
        <f>Translations!$B$510</f>
        <v>Mauritius</v>
      </c>
    </row>
    <row r="197" spans="1:1" x14ac:dyDescent="0.25">
      <c r="A197" s="33" t="str">
        <f>Translations!$B$511</f>
        <v>Mayotte</v>
      </c>
    </row>
    <row r="198" spans="1:1" x14ac:dyDescent="0.25">
      <c r="A198" s="33" t="str">
        <f>Translations!$B$512</f>
        <v>Mexico</v>
      </c>
    </row>
    <row r="199" spans="1:1" x14ac:dyDescent="0.25">
      <c r="A199" s="33" t="str">
        <f>Translations!$B$513</f>
        <v>Micronesia, Federated States of</v>
      </c>
    </row>
    <row r="200" spans="1:1" x14ac:dyDescent="0.25">
      <c r="A200" s="33" t="str">
        <f>Translations!$B$546</f>
        <v>Moldova, Republic of</v>
      </c>
    </row>
    <row r="201" spans="1:1" x14ac:dyDescent="0.25">
      <c r="A201" s="33" t="str">
        <f>Translations!$B$514</f>
        <v>Monaco</v>
      </c>
    </row>
    <row r="202" spans="1:1" x14ac:dyDescent="0.25">
      <c r="A202" s="33" t="str">
        <f>Translations!$B$515</f>
        <v>Mongolia</v>
      </c>
    </row>
    <row r="203" spans="1:1" x14ac:dyDescent="0.25">
      <c r="A203" s="33" t="str">
        <f>Translations!$B$516</f>
        <v>Montenegro</v>
      </c>
    </row>
    <row r="204" spans="1:1" x14ac:dyDescent="0.25">
      <c r="A204" s="33" t="str">
        <f>Translations!$B$517</f>
        <v>Montserrat</v>
      </c>
    </row>
    <row r="205" spans="1:1" x14ac:dyDescent="0.25">
      <c r="A205" s="33" t="str">
        <f>Translations!$B$518</f>
        <v>Morocco</v>
      </c>
    </row>
    <row r="206" spans="1:1" x14ac:dyDescent="0.25">
      <c r="A206" s="33" t="str">
        <f>Translations!$B$519</f>
        <v>Mozambique</v>
      </c>
    </row>
    <row r="207" spans="1:1" x14ac:dyDescent="0.25">
      <c r="A207" s="33" t="str">
        <f>Translations!$B$520</f>
        <v>Myanmar</v>
      </c>
    </row>
    <row r="208" spans="1:1" x14ac:dyDescent="0.25">
      <c r="A208" s="33" t="str">
        <f>Translations!$B$521</f>
        <v>Namibia</v>
      </c>
    </row>
    <row r="209" spans="1:1" x14ac:dyDescent="0.25">
      <c r="A209" s="33" t="str">
        <f>Translations!$B$522</f>
        <v>Nauru</v>
      </c>
    </row>
    <row r="210" spans="1:1" x14ac:dyDescent="0.25">
      <c r="A210" s="33" t="str">
        <f>Translations!$B$523</f>
        <v>Nepal</v>
      </c>
    </row>
    <row r="211" spans="1:1" x14ac:dyDescent="0.25">
      <c r="A211" s="33" t="str">
        <f>Translations!$B$390</f>
        <v>Netherlands</v>
      </c>
    </row>
    <row r="212" spans="1:1" x14ac:dyDescent="0.25">
      <c r="A212" s="33" t="str">
        <f>Translations!$B$525</f>
        <v>New Caledonia</v>
      </c>
    </row>
    <row r="213" spans="1:1" x14ac:dyDescent="0.25">
      <c r="A213" s="33" t="str">
        <f>Translations!$B$526</f>
        <v>New Zealand</v>
      </c>
    </row>
    <row r="214" spans="1:1" x14ac:dyDescent="0.25">
      <c r="A214" s="33" t="str">
        <f>Translations!$B$527</f>
        <v>Nicaragua</v>
      </c>
    </row>
    <row r="215" spans="1:1" x14ac:dyDescent="0.25">
      <c r="A215" s="33" t="str">
        <f>Translations!$B$528</f>
        <v>Niger</v>
      </c>
    </row>
    <row r="216" spans="1:1" x14ac:dyDescent="0.25">
      <c r="A216" s="33" t="str">
        <f>Translations!$B$529</f>
        <v>Nigeria</v>
      </c>
    </row>
    <row r="217" spans="1:1" x14ac:dyDescent="0.25">
      <c r="A217" s="33" t="str">
        <f>Translations!$B$530</f>
        <v>Niue</v>
      </c>
    </row>
    <row r="218" spans="1:1" x14ac:dyDescent="0.25">
      <c r="A218" s="33" t="str">
        <f>Translations!$B$531</f>
        <v>Norfolk Island</v>
      </c>
    </row>
    <row r="219" spans="1:1" x14ac:dyDescent="0.25">
      <c r="A219" s="33" t="str">
        <f>Translations!$B$532</f>
        <v>Northern Mariana Islands</v>
      </c>
    </row>
    <row r="220" spans="1:1" x14ac:dyDescent="0.25">
      <c r="A220" s="33" t="str">
        <f>Translations!$B$391</f>
        <v>Norway</v>
      </c>
    </row>
    <row r="221" spans="1:1" x14ac:dyDescent="0.25">
      <c r="A221" s="33" t="str">
        <f>Translations!$B$534</f>
        <v>Oman</v>
      </c>
    </row>
    <row r="222" spans="1:1" x14ac:dyDescent="0.25">
      <c r="A222" s="33" t="str">
        <f>Translations!$B$535</f>
        <v>Pakistan</v>
      </c>
    </row>
    <row r="223" spans="1:1" x14ac:dyDescent="0.25">
      <c r="A223" s="33" t="str">
        <f>Translations!$B$536</f>
        <v>Palau</v>
      </c>
    </row>
    <row r="224" spans="1:1" x14ac:dyDescent="0.25">
      <c r="A224" s="33" t="str">
        <f>Translations!$B$533</f>
        <v>Palestinian Territory, Occupied</v>
      </c>
    </row>
    <row r="225" spans="1:1" x14ac:dyDescent="0.25">
      <c r="A225" s="33" t="str">
        <f>Translations!$B$537</f>
        <v>Panama</v>
      </c>
    </row>
    <row r="226" spans="1:1" x14ac:dyDescent="0.25">
      <c r="A226" s="33" t="str">
        <f>Translations!$B$538</f>
        <v>Papua New Guinea</v>
      </c>
    </row>
    <row r="227" spans="1:1" x14ac:dyDescent="0.25">
      <c r="A227" s="33" t="str">
        <f>Translations!$B$539</f>
        <v>Paraguay</v>
      </c>
    </row>
    <row r="228" spans="1:1" x14ac:dyDescent="0.25">
      <c r="A228" s="33" t="str">
        <f>Translations!$B$540</f>
        <v>Peru</v>
      </c>
    </row>
    <row r="229" spans="1:1" x14ac:dyDescent="0.25">
      <c r="A229" s="33" t="str">
        <f>Translations!$B$541</f>
        <v>Philippines</v>
      </c>
    </row>
    <row r="230" spans="1:1" x14ac:dyDescent="0.25">
      <c r="A230" s="33" t="str">
        <f>Translations!$B$542</f>
        <v>Pitcairn</v>
      </c>
    </row>
    <row r="231" spans="1:1" x14ac:dyDescent="0.25">
      <c r="A231" s="33" t="str">
        <f>Translations!$B$392</f>
        <v>Poland</v>
      </c>
    </row>
    <row r="232" spans="1:1" x14ac:dyDescent="0.25">
      <c r="A232" s="33" t="str">
        <f>Translations!$B$393</f>
        <v>Portugal</v>
      </c>
    </row>
    <row r="233" spans="1:1" x14ac:dyDescent="0.25">
      <c r="A233" s="33" t="str">
        <f>Translations!$B$543</f>
        <v>Puerto Rico</v>
      </c>
    </row>
    <row r="234" spans="1:1" x14ac:dyDescent="0.25">
      <c r="A234" s="33" t="str">
        <f>Translations!$B$544</f>
        <v>Qatar</v>
      </c>
    </row>
    <row r="235" spans="1:1" x14ac:dyDescent="0.25">
      <c r="A235" s="33" t="str">
        <f>Translations!$B$394</f>
        <v>Romania</v>
      </c>
    </row>
    <row r="236" spans="1:1" x14ac:dyDescent="0.25">
      <c r="A236" s="33" t="str">
        <f>Translations!$B$548</f>
        <v>Russian Federation</v>
      </c>
    </row>
    <row r="237" spans="1:1" x14ac:dyDescent="0.25">
      <c r="A237" s="33" t="str">
        <f>Translations!$B$549</f>
        <v>Rwanda</v>
      </c>
    </row>
    <row r="238" spans="1:1" x14ac:dyDescent="0.25">
      <c r="A238" s="33" t="str">
        <f>Translations!$B$550</f>
        <v>Saint Barthélemy</v>
      </c>
    </row>
    <row r="239" spans="1:1" ht="14.4" x14ac:dyDescent="0.25">
      <c r="A239" s="320" t="str">
        <f>Translations!$B$826</f>
        <v>Saint Helena, Ascension and Tristan da Cunha</v>
      </c>
    </row>
    <row r="240" spans="1:1" x14ac:dyDescent="0.25">
      <c r="A240" s="33" t="str">
        <f>Translations!$B$552</f>
        <v>Saint Kitts and Nevis</v>
      </c>
    </row>
    <row r="241" spans="1:1" x14ac:dyDescent="0.25">
      <c r="A241" s="33" t="str">
        <f>Translations!$B$553</f>
        <v>Saint Lucia</v>
      </c>
    </row>
    <row r="242" spans="1:1" x14ac:dyDescent="0.25">
      <c r="A242" s="33" t="str">
        <f>Translations!$B$555</f>
        <v>Saint Pierre and Miquelon</v>
      </c>
    </row>
    <row r="243" spans="1:1" x14ac:dyDescent="0.25">
      <c r="A243" s="33" t="str">
        <f>Translations!$B$556</f>
        <v>Saint Vincent and the Grenadines</v>
      </c>
    </row>
    <row r="244" spans="1:1" x14ac:dyDescent="0.25">
      <c r="A244" s="33" t="str">
        <f>Translations!$B$554</f>
        <v>Saint-Martin (French part)</v>
      </c>
    </row>
    <row r="245" spans="1:1" x14ac:dyDescent="0.25">
      <c r="A245" s="33" t="str">
        <f>Translations!$B$557</f>
        <v>Samoa</v>
      </c>
    </row>
    <row r="246" spans="1:1" x14ac:dyDescent="0.25">
      <c r="A246" s="33" t="str">
        <f>Translations!$B$558</f>
        <v>San Marino</v>
      </c>
    </row>
    <row r="247" spans="1:1" x14ac:dyDescent="0.25">
      <c r="A247" s="33" t="str">
        <f>Translations!$B$559</f>
        <v>Sao Tome and Principe</v>
      </c>
    </row>
    <row r="248" spans="1:1" x14ac:dyDescent="0.25">
      <c r="A248" s="33" t="str">
        <f>Translations!$B$560</f>
        <v>Saudi Arabia</v>
      </c>
    </row>
    <row r="249" spans="1:1" x14ac:dyDescent="0.25">
      <c r="A249" s="33" t="str">
        <f>Translations!$B$561</f>
        <v>Senegal</v>
      </c>
    </row>
    <row r="250" spans="1:1" x14ac:dyDescent="0.25">
      <c r="A250" s="33" t="str">
        <f>Translations!$B$562</f>
        <v>Serbia</v>
      </c>
    </row>
    <row r="251" spans="1:1" x14ac:dyDescent="0.25">
      <c r="A251" s="33" t="str">
        <f>Translations!$B$563</f>
        <v>Seychelles</v>
      </c>
    </row>
    <row r="252" spans="1:1" x14ac:dyDescent="0.25">
      <c r="A252" s="33" t="str">
        <f>Translations!$B$564</f>
        <v>Sierra Leone</v>
      </c>
    </row>
    <row r="253" spans="1:1" x14ac:dyDescent="0.25">
      <c r="A253" s="33" t="str">
        <f>Translations!$B$565</f>
        <v>Singapore</v>
      </c>
    </row>
    <row r="254" spans="1:1" ht="14.4" x14ac:dyDescent="0.25">
      <c r="A254" s="320" t="str">
        <f>Translations!$B$827</f>
        <v>Sint Maarten (Dutch Part)</v>
      </c>
    </row>
    <row r="255" spans="1:1" x14ac:dyDescent="0.25">
      <c r="A255" s="33" t="str">
        <f>Translations!$B$395</f>
        <v>Slovakia</v>
      </c>
    </row>
    <row r="256" spans="1:1" x14ac:dyDescent="0.25">
      <c r="A256" s="33" t="str">
        <f>Translations!$B$396</f>
        <v>Slovenia</v>
      </c>
    </row>
    <row r="257" spans="1:1" x14ac:dyDescent="0.25">
      <c r="A257" s="33" t="str">
        <f>Translations!$B$566</f>
        <v>Solomon Islands</v>
      </c>
    </row>
    <row r="258" spans="1:1" x14ac:dyDescent="0.25">
      <c r="A258" s="33" t="str">
        <f>Translations!$B$567</f>
        <v>Somalia</v>
      </c>
    </row>
    <row r="259" spans="1:1" x14ac:dyDescent="0.25">
      <c r="A259" s="33" t="str">
        <f>Translations!$B$568</f>
        <v>South Africa</v>
      </c>
    </row>
    <row r="260" spans="1:1" ht="14.4" x14ac:dyDescent="0.25">
      <c r="A260" s="320" t="str">
        <f>Translations!$B$828</f>
        <v>South Georgia and the South Sandwich Islands</v>
      </c>
    </row>
    <row r="261" spans="1:1" ht="14.4" x14ac:dyDescent="0.25">
      <c r="A261" s="320" t="str">
        <f>Translations!$B$829</f>
        <v>South Sudan</v>
      </c>
    </row>
    <row r="262" spans="1:1" x14ac:dyDescent="0.25">
      <c r="A262" s="33" t="str">
        <f>Translations!$B$397</f>
        <v>Spain</v>
      </c>
    </row>
    <row r="263" spans="1:1" x14ac:dyDescent="0.25">
      <c r="A263" s="33" t="str">
        <f>Translations!$B$569</f>
        <v>Sri Lanka</v>
      </c>
    </row>
    <row r="264" spans="1:1" x14ac:dyDescent="0.25">
      <c r="A264" s="33" t="str">
        <f>Translations!$B$570</f>
        <v>Sudan</v>
      </c>
    </row>
    <row r="265" spans="1:1" x14ac:dyDescent="0.25">
      <c r="A265" s="33" t="str">
        <f>Translations!$B$571</f>
        <v>Suriname</v>
      </c>
    </row>
    <row r="266" spans="1:1" x14ac:dyDescent="0.25">
      <c r="A266" s="33" t="str">
        <f>Translations!$B$572</f>
        <v>Svalbard and Jan Mayen Islands</v>
      </c>
    </row>
    <row r="267" spans="1:1" x14ac:dyDescent="0.25">
      <c r="A267" s="33" t="str">
        <f>Translations!$B$573</f>
        <v>Swaziland</v>
      </c>
    </row>
    <row r="268" spans="1:1" x14ac:dyDescent="0.25">
      <c r="A268" s="33" t="str">
        <f>Translations!$B$398</f>
        <v>Sweden</v>
      </c>
    </row>
    <row r="269" spans="1:1" x14ac:dyDescent="0.25">
      <c r="A269" s="33" t="str">
        <f>Translations!$B$574</f>
        <v>Switzerland</v>
      </c>
    </row>
    <row r="270" spans="1:1" x14ac:dyDescent="0.25">
      <c r="A270" s="33" t="str">
        <f>Translations!$B$575</f>
        <v>Syrian Arab Republic</v>
      </c>
    </row>
    <row r="271" spans="1:1" ht="14.4" x14ac:dyDescent="0.25">
      <c r="A271" s="320" t="str">
        <f>Translations!$B$830</f>
        <v>Taiwan</v>
      </c>
    </row>
    <row r="272" spans="1:1" x14ac:dyDescent="0.25">
      <c r="A272" s="33" t="str">
        <f>Translations!$B$576</f>
        <v>Tajikistan</v>
      </c>
    </row>
    <row r="273" spans="1:1" x14ac:dyDescent="0.25">
      <c r="A273" s="33" t="str">
        <f>Translations!$B$592</f>
        <v>Tanzania, United Republic of</v>
      </c>
    </row>
    <row r="274" spans="1:1" x14ac:dyDescent="0.25">
      <c r="A274" s="33" t="str">
        <f>Translations!$B$577</f>
        <v>Thailand</v>
      </c>
    </row>
    <row r="275" spans="1:1" x14ac:dyDescent="0.25">
      <c r="A275" s="33" t="str">
        <f>Translations!$B$579</f>
        <v>Timor-Leste</v>
      </c>
    </row>
    <row r="276" spans="1:1" x14ac:dyDescent="0.25">
      <c r="A276" s="33" t="str">
        <f>Translations!$B$580</f>
        <v>Togo</v>
      </c>
    </row>
    <row r="277" spans="1:1" x14ac:dyDescent="0.25">
      <c r="A277" s="33" t="str">
        <f>Translations!$B$581</f>
        <v>Tokelau</v>
      </c>
    </row>
    <row r="278" spans="1:1" x14ac:dyDescent="0.25">
      <c r="A278" s="33" t="str">
        <f>Translations!$B$582</f>
        <v>Tonga</v>
      </c>
    </row>
    <row r="279" spans="1:1" x14ac:dyDescent="0.25">
      <c r="A279" s="33" t="str">
        <f>Translations!$B$583</f>
        <v>Trinidad and Tobago</v>
      </c>
    </row>
    <row r="280" spans="1:1" x14ac:dyDescent="0.25">
      <c r="A280" s="33" t="str">
        <f>Translations!$B$584</f>
        <v>Tunisia</v>
      </c>
    </row>
    <row r="281" spans="1:1" x14ac:dyDescent="0.25">
      <c r="A281" s="33" t="str">
        <f>Translations!$B$585</f>
        <v>Turkey</v>
      </c>
    </row>
    <row r="282" spans="1:1" x14ac:dyDescent="0.25">
      <c r="A282" s="33" t="str">
        <f>Translations!$B$586</f>
        <v>Turkmenistan</v>
      </c>
    </row>
    <row r="283" spans="1:1" x14ac:dyDescent="0.25">
      <c r="A283" s="33" t="str">
        <f>Translations!$B$587</f>
        <v>Turks and Caicos Islands</v>
      </c>
    </row>
    <row r="284" spans="1:1" x14ac:dyDescent="0.25">
      <c r="A284" s="33" t="str">
        <f>Translations!$B$588</f>
        <v>Tuvalu</v>
      </c>
    </row>
    <row r="285" spans="1:1" x14ac:dyDescent="0.25">
      <c r="A285" s="33" t="str">
        <f>Translations!$B$589</f>
        <v>Uganda</v>
      </c>
    </row>
    <row r="286" spans="1:1" x14ac:dyDescent="0.25">
      <c r="A286" s="33" t="str">
        <f>Translations!$B$590</f>
        <v>Ukraine</v>
      </c>
    </row>
    <row r="287" spans="1:1" x14ac:dyDescent="0.25">
      <c r="A287" s="33" t="str">
        <f>Translations!$B$591</f>
        <v>United Arab Emirates</v>
      </c>
    </row>
    <row r="288" spans="1:1" x14ac:dyDescent="0.25">
      <c r="A288" s="33" t="str">
        <f>Translations!$B$399</f>
        <v>United Kingdom</v>
      </c>
    </row>
    <row r="289" spans="1:1" x14ac:dyDescent="0.25">
      <c r="A289" s="33" t="str">
        <f>Translations!$B$593</f>
        <v>United States</v>
      </c>
    </row>
    <row r="290" spans="1:1" x14ac:dyDescent="0.25">
      <c r="A290" s="33" t="str">
        <f>Translations!$B$595</f>
        <v>Uruguay</v>
      </c>
    </row>
    <row r="291" spans="1:1" x14ac:dyDescent="0.25">
      <c r="A291" s="33" t="str">
        <f>Translations!$B$596</f>
        <v>Uzbekistan</v>
      </c>
    </row>
    <row r="292" spans="1:1" x14ac:dyDescent="0.25">
      <c r="A292" s="33" t="str">
        <f>Translations!$B$597</f>
        <v>Vanuatu</v>
      </c>
    </row>
    <row r="293" spans="1:1" x14ac:dyDescent="0.25">
      <c r="A293" s="33" t="str">
        <f>Translations!$B$598</f>
        <v>Venezuela, Bolivarian Republic of</v>
      </c>
    </row>
    <row r="294" spans="1:1" x14ac:dyDescent="0.25">
      <c r="A294" s="33" t="str">
        <f>Translations!$B$599</f>
        <v>Viet Nam</v>
      </c>
    </row>
    <row r="295" spans="1:1" x14ac:dyDescent="0.25">
      <c r="A295" s="33" t="str">
        <f>Translations!$B$426</f>
        <v>Virgin Islands, British</v>
      </c>
    </row>
    <row r="296" spans="1:1" x14ac:dyDescent="0.25">
      <c r="A296" s="33" t="str">
        <f>Translations!$B$594</f>
        <v>Virgin Islands, U.S.</v>
      </c>
    </row>
    <row r="297" spans="1:1" x14ac:dyDescent="0.25">
      <c r="A297" s="33" t="str">
        <f>Translations!$B$600</f>
        <v>Wallis and Futuna Islands</v>
      </c>
    </row>
    <row r="298" spans="1:1" x14ac:dyDescent="0.25">
      <c r="A298" s="33" t="str">
        <f>Translations!$B$601</f>
        <v>Western Sahara</v>
      </c>
    </row>
    <row r="299" spans="1:1" x14ac:dyDescent="0.25">
      <c r="A299" s="33" t="str">
        <f>Translations!$B$602</f>
        <v>Yemen</v>
      </c>
    </row>
    <row r="300" spans="1:1" x14ac:dyDescent="0.25">
      <c r="A300" s="33" t="str">
        <f>Translations!$B$603</f>
        <v>Zambia</v>
      </c>
    </row>
    <row r="301" spans="1:1" x14ac:dyDescent="0.25">
      <c r="A301" s="33" t="str">
        <f>Translations!$B$604</f>
        <v>Zimbabwe</v>
      </c>
    </row>
    <row r="305" spans="1:1" x14ac:dyDescent="0.25">
      <c r="A305" s="12" t="s">
        <v>844</v>
      </c>
    </row>
    <row r="306" spans="1:1" x14ac:dyDescent="0.25">
      <c r="A306" s="11" t="str">
        <f>Translations!$B$605</f>
        <v>submitted to competent authority</v>
      </c>
    </row>
    <row r="307" spans="1:1" x14ac:dyDescent="0.25">
      <c r="A307" s="11" t="str">
        <f>Translations!$B$606</f>
        <v>approved by competent authority</v>
      </c>
    </row>
    <row r="308" spans="1:1" x14ac:dyDescent="0.25">
      <c r="A308" s="11" t="str">
        <f>Translations!$B$607</f>
        <v>rejected by competent authority</v>
      </c>
    </row>
    <row r="309" spans="1:1" x14ac:dyDescent="0.25">
      <c r="A309" s="11" t="str">
        <f>Translations!$B$608</f>
        <v>returned with remarks</v>
      </c>
    </row>
    <row r="310" spans="1:1" x14ac:dyDescent="0.25">
      <c r="A310" s="11" t="str">
        <f>Translations!$B$609</f>
        <v>working draft</v>
      </c>
    </row>
    <row r="311" spans="1:1" x14ac:dyDescent="0.25">
      <c r="A311" s="11"/>
    </row>
    <row r="318" spans="1:1" x14ac:dyDescent="0.25">
      <c r="A318" s="32" t="s">
        <v>286</v>
      </c>
    </row>
    <row r="319" spans="1:1" x14ac:dyDescent="0.25">
      <c r="A319" s="33" t="str">
        <f>Translations!$B$368</f>
        <v>Please select</v>
      </c>
    </row>
    <row r="320" spans="1:1" x14ac:dyDescent="0.25">
      <c r="A320" s="33" t="str">
        <f>Translations!$B$610</f>
        <v>Commercial</v>
      </c>
    </row>
    <row r="321" spans="1:1" x14ac:dyDescent="0.25">
      <c r="A321" s="33" t="str">
        <f>Translations!$B$611</f>
        <v>Non-commercial</v>
      </c>
    </row>
    <row r="324" spans="1:1" x14ac:dyDescent="0.25">
      <c r="A324" s="35" t="s">
        <v>296</v>
      </c>
    </row>
    <row r="325" spans="1:1" x14ac:dyDescent="0.25">
      <c r="A325" s="33" t="str">
        <f>Translations!$B$368</f>
        <v>Please select</v>
      </c>
    </row>
    <row r="326" spans="1:1" x14ac:dyDescent="0.25">
      <c r="A326" s="33" t="str">
        <f>Translations!$B$612</f>
        <v>Scheduled flights</v>
      </c>
    </row>
    <row r="327" spans="1:1" x14ac:dyDescent="0.25">
      <c r="A327" s="33" t="str">
        <f>Translations!$B$613</f>
        <v>Non-scheduled flights</v>
      </c>
    </row>
    <row r="328" spans="1:1" x14ac:dyDescent="0.25">
      <c r="A328" s="33" t="str">
        <f>Translations!$B$614</f>
        <v>Scheduled and non-scheduled flights</v>
      </c>
    </row>
    <row r="331" spans="1:1" x14ac:dyDescent="0.25">
      <c r="A331" s="35" t="s">
        <v>313</v>
      </c>
    </row>
    <row r="332" spans="1:1" x14ac:dyDescent="0.25">
      <c r="A332" s="33" t="str">
        <f>Translations!$B$368</f>
        <v>Please select</v>
      </c>
    </row>
    <row r="333" spans="1:1" x14ac:dyDescent="0.25">
      <c r="A333" s="34" t="str">
        <f>Translations!$B$615</f>
        <v>Only intra-EEA flights</v>
      </c>
    </row>
    <row r="334" spans="1:1" x14ac:dyDescent="0.25">
      <c r="A334" s="34" t="str">
        <f>Translations!$B$616</f>
        <v>Flights inside and outside the EEA</v>
      </c>
    </row>
    <row r="337" spans="1:1" x14ac:dyDescent="0.25">
      <c r="A337" s="35" t="s">
        <v>246</v>
      </c>
    </row>
    <row r="338" spans="1:1" x14ac:dyDescent="0.25">
      <c r="A338" s="33" t="str">
        <f>Translations!$B$368</f>
        <v>Please select</v>
      </c>
    </row>
    <row r="339" spans="1:1" x14ac:dyDescent="0.25">
      <c r="A339" s="33"/>
    </row>
    <row r="340" spans="1:1" x14ac:dyDescent="0.25">
      <c r="A340" s="33" t="str">
        <f>Translations!$B$617</f>
        <v>Captain</v>
      </c>
    </row>
    <row r="341" spans="1:1" x14ac:dyDescent="0.25">
      <c r="A341" s="33" t="str">
        <f>Translations!$B$618</f>
        <v>Mr</v>
      </c>
    </row>
    <row r="342" spans="1:1" x14ac:dyDescent="0.25">
      <c r="A342" s="33" t="str">
        <f>Translations!$B$619</f>
        <v>Mrs</v>
      </c>
    </row>
    <row r="343" spans="1:1" x14ac:dyDescent="0.25">
      <c r="A343" s="33" t="str">
        <f>Translations!$B$620</f>
        <v>Ms</v>
      </c>
    </row>
    <row r="344" spans="1:1" x14ac:dyDescent="0.25">
      <c r="A344" s="33" t="str">
        <f>Translations!$B$621</f>
        <v>Miss</v>
      </c>
    </row>
    <row r="345" spans="1:1" x14ac:dyDescent="0.25">
      <c r="A345" s="33" t="str">
        <f>Translations!$B$622</f>
        <v>Dr</v>
      </c>
    </row>
    <row r="347" spans="1:1" x14ac:dyDescent="0.25">
      <c r="A347" s="35" t="s">
        <v>350</v>
      </c>
    </row>
    <row r="348" spans="1:1" x14ac:dyDescent="0.25">
      <c r="A348" s="36" t="str">
        <f>Translations!$B$368</f>
        <v>Please select</v>
      </c>
    </row>
    <row r="349" spans="1:1" x14ac:dyDescent="0.25">
      <c r="A349" s="36"/>
    </row>
    <row r="350" spans="1:1" x14ac:dyDescent="0.25">
      <c r="A350" s="33" t="str">
        <f>Translations!$B$623</f>
        <v>Company / Limited Liability Partnership</v>
      </c>
    </row>
    <row r="351" spans="1:1" x14ac:dyDescent="0.25">
      <c r="A351" s="33" t="str">
        <f>Translations!$B$624</f>
        <v>Partnership</v>
      </c>
    </row>
    <row r="352" spans="1:1" x14ac:dyDescent="0.25">
      <c r="A352" s="33" t="str">
        <f>Translations!$B$625</f>
        <v>Individual / Sole Trader</v>
      </c>
    </row>
    <row r="354" spans="1:1" x14ac:dyDescent="0.25">
      <c r="A354" s="35" t="s">
        <v>222</v>
      </c>
    </row>
    <row r="355" spans="1:1" x14ac:dyDescent="0.25">
      <c r="A355" s="33" t="str">
        <f>Translations!$B$368</f>
        <v>Please select</v>
      </c>
    </row>
    <row r="356" spans="1:1" x14ac:dyDescent="0.25">
      <c r="A356" s="33" t="str">
        <f>Translations!$B$626</f>
        <v>Actual/standard mass from Mass &amp; Balance documentation</v>
      </c>
    </row>
    <row r="357" spans="1:1" x14ac:dyDescent="0.25">
      <c r="A357" s="33" t="str">
        <f>Translations!$B$627</f>
        <v>Alternative methodology</v>
      </c>
    </row>
    <row r="359" spans="1:1" x14ac:dyDescent="0.25">
      <c r="A359" s="35" t="s">
        <v>224</v>
      </c>
    </row>
    <row r="360" spans="1:1" x14ac:dyDescent="0.25">
      <c r="A360" s="33" t="str">
        <f>Translations!$B$368</f>
        <v>Please select</v>
      </c>
    </row>
    <row r="361" spans="1:1" x14ac:dyDescent="0.25">
      <c r="A361" s="33" t="str">
        <f>Translations!$B$628</f>
        <v>100 kg default</v>
      </c>
    </row>
    <row r="362" spans="1:1" x14ac:dyDescent="0.25">
      <c r="A362" s="33" t="str">
        <f>Translations!$B$629</f>
        <v>Mass contained in Mass &amp; Balance documentation</v>
      </c>
    </row>
    <row r="363" spans="1:1" x14ac:dyDescent="0.25">
      <c r="A363" s="14"/>
    </row>
    <row r="364" spans="1:1" x14ac:dyDescent="0.25">
      <c r="A364" s="32" t="s">
        <v>377</v>
      </c>
    </row>
    <row r="365" spans="1:1" x14ac:dyDescent="0.25">
      <c r="A365" s="33"/>
    </row>
    <row r="366" spans="1:1" x14ac:dyDescent="0.25">
      <c r="A366" s="37" t="s">
        <v>208</v>
      </c>
    </row>
    <row r="367" spans="1:1" x14ac:dyDescent="0.25">
      <c r="A367" s="37" t="s">
        <v>209</v>
      </c>
    </row>
    <row r="368" spans="1:1" x14ac:dyDescent="0.25">
      <c r="A368" s="37" t="s">
        <v>210</v>
      </c>
    </row>
    <row r="369" spans="1:1" x14ac:dyDescent="0.25">
      <c r="A369" s="37" t="s">
        <v>211</v>
      </c>
    </row>
    <row r="370" spans="1:1" x14ac:dyDescent="0.25">
      <c r="A370" s="37" t="s">
        <v>212</v>
      </c>
    </row>
    <row r="371" spans="1:1" x14ac:dyDescent="0.25">
      <c r="A371" s="37" t="s">
        <v>388</v>
      </c>
    </row>
    <row r="372" spans="1:1" x14ac:dyDescent="0.25">
      <c r="A372" s="37" t="s">
        <v>390</v>
      </c>
    </row>
    <row r="373" spans="1:1" x14ac:dyDescent="0.25">
      <c r="A373" s="37" t="s">
        <v>393</v>
      </c>
    </row>
    <row r="375" spans="1:1" x14ac:dyDescent="0.25">
      <c r="A375" s="35" t="s">
        <v>676</v>
      </c>
    </row>
    <row r="376" spans="1:1" x14ac:dyDescent="0.25">
      <c r="A376" s="33" t="str">
        <f>Translations!$B$368</f>
        <v>Please select</v>
      </c>
    </row>
    <row r="377" spans="1:1" x14ac:dyDescent="0.25">
      <c r="A377" s="33" t="str">
        <f>Translations!$B$630</f>
        <v>No documented environmental management system in place</v>
      </c>
    </row>
    <row r="378" spans="1:1" x14ac:dyDescent="0.25">
      <c r="A378" s="33" t="str">
        <f>Translations!$B$631</f>
        <v>Documented environmental management system in place</v>
      </c>
    </row>
    <row r="379" spans="1:1" x14ac:dyDescent="0.25">
      <c r="A379" s="33" t="str">
        <f>Translations!$B$632</f>
        <v>Certified environmental management system in place</v>
      </c>
    </row>
    <row r="382" spans="1:1" x14ac:dyDescent="0.25">
      <c r="A382" s="35" t="s">
        <v>449</v>
      </c>
    </row>
    <row r="383" spans="1:1" x14ac:dyDescent="0.25">
      <c r="A383" s="33" t="str">
        <f>Translations!$B$368</f>
        <v>Please select</v>
      </c>
    </row>
    <row r="384" spans="1:1" x14ac:dyDescent="0.25">
      <c r="A384" s="33" t="b">
        <v>1</v>
      </c>
    </row>
    <row r="385" spans="1:1" x14ac:dyDescent="0.25">
      <c r="A385" s="33" t="b">
        <v>0</v>
      </c>
    </row>
    <row r="387" spans="1:1" x14ac:dyDescent="0.25">
      <c r="A387" s="35" t="s">
        <v>1100</v>
      </c>
    </row>
    <row r="388" spans="1:1" x14ac:dyDescent="0.25">
      <c r="A388" s="33" t="b">
        <v>1</v>
      </c>
    </row>
    <row r="389" spans="1:1" x14ac:dyDescent="0.25">
      <c r="A389" s="33" t="b">
        <v>0</v>
      </c>
    </row>
    <row r="391" spans="1:1" x14ac:dyDescent="0.25">
      <c r="A391" s="35" t="s">
        <v>216</v>
      </c>
    </row>
    <row r="392" spans="1:1" x14ac:dyDescent="0.25">
      <c r="A392" s="33" t="str">
        <f>Translations!$B$633</f>
        <v>Use by Competent Authority only</v>
      </c>
    </row>
    <row r="393" spans="1:1" x14ac:dyDescent="0.25">
      <c r="A393" s="33" t="str">
        <f>Translations!$B$634</f>
        <v>To be filled in by aircraft operator</v>
      </c>
    </row>
    <row r="396" spans="1:1" x14ac:dyDescent="0.25">
      <c r="A396" s="32" t="s">
        <v>132</v>
      </c>
    </row>
    <row r="397" spans="1:1" x14ac:dyDescent="0.25">
      <c r="A397" s="33" t="str">
        <f>Translations!$B$635</f>
        <v>Monitoring Plan for Annual Emissions</v>
      </c>
    </row>
    <row r="398" spans="1:1" x14ac:dyDescent="0.25">
      <c r="A398" s="33" t="str">
        <f>Translations!$B$636</f>
        <v>Monitoring Plan for  Tonne-Kilometre Data</v>
      </c>
    </row>
    <row r="401" spans="1:1" x14ac:dyDescent="0.25">
      <c r="A401" s="32" t="s">
        <v>179</v>
      </c>
    </row>
    <row r="402" spans="1:1" x14ac:dyDescent="0.25">
      <c r="A402" s="33"/>
    </row>
    <row r="403" spans="1:1" x14ac:dyDescent="0.25">
      <c r="A403" s="33" t="str">
        <f>Translations!$B$637</f>
        <v>n.a.</v>
      </c>
    </row>
    <row r="405" spans="1:1" x14ac:dyDescent="0.25">
      <c r="A405" s="32" t="s">
        <v>137</v>
      </c>
    </row>
    <row r="406" spans="1:1" x14ac:dyDescent="0.25">
      <c r="A406" s="33" t="str">
        <f>Translations!$B$638</f>
        <v>New monitoring plan</v>
      </c>
    </row>
    <row r="407" spans="1:1" x14ac:dyDescent="0.25">
      <c r="A407" s="33" t="str">
        <f>Translations!$B$639</f>
        <v>Updated monitoring plan</v>
      </c>
    </row>
    <row r="410" spans="1:1" x14ac:dyDescent="0.25">
      <c r="A410" s="32" t="s">
        <v>711</v>
      </c>
    </row>
    <row r="411" spans="1:1" x14ac:dyDescent="0.25">
      <c r="A411" s="38" t="b">
        <v>1</v>
      </c>
    </row>
    <row r="412" spans="1:1" x14ac:dyDescent="0.25">
      <c r="A412" s="38" t="b">
        <v>0</v>
      </c>
    </row>
    <row r="413" spans="1:1" x14ac:dyDescent="0.25">
      <c r="A413" s="38">
        <v>1</v>
      </c>
    </row>
    <row r="414" spans="1:1" x14ac:dyDescent="0.25">
      <c r="A414" s="38">
        <v>0</v>
      </c>
    </row>
    <row r="417" spans="1:1" x14ac:dyDescent="0.25">
      <c r="A417" s="35" t="s">
        <v>793</v>
      </c>
    </row>
    <row r="418" spans="1:1" x14ac:dyDescent="0.25">
      <c r="A418" s="36" t="str">
        <f>Translations!$B$368</f>
        <v>Please select</v>
      </c>
    </row>
    <row r="419" spans="1:1" x14ac:dyDescent="0.25">
      <c r="A419" s="36" t="str">
        <f>Translations!$B$640</f>
        <v>As measured by fuel supplier</v>
      </c>
    </row>
    <row r="420" spans="1:1" x14ac:dyDescent="0.25">
      <c r="A420" s="36" t="str">
        <f>Translations!$B$641</f>
        <v>On-board measuring equipment</v>
      </c>
    </row>
    <row r="422" spans="1:1" x14ac:dyDescent="0.25">
      <c r="A422" s="35" t="s">
        <v>796</v>
      </c>
    </row>
    <row r="423" spans="1:1" x14ac:dyDescent="0.25">
      <c r="A423" s="36" t="str">
        <f>Translations!$B$368</f>
        <v>Please select</v>
      </c>
    </row>
    <row r="424" spans="1:1" x14ac:dyDescent="0.25">
      <c r="A424" s="36"/>
    </row>
    <row r="425" spans="1:1" x14ac:dyDescent="0.25">
      <c r="A425" s="36" t="str">
        <f>Translations!$B$642</f>
        <v>Taken from fuel supplier (delivery notes or invoices)</v>
      </c>
    </row>
    <row r="426" spans="1:1" x14ac:dyDescent="0.25">
      <c r="A426" s="36" t="str">
        <f>Translations!$B$643</f>
        <v>Recorded in Mass &amp; Balance documentation</v>
      </c>
    </row>
    <row r="427" spans="1:1" x14ac:dyDescent="0.25">
      <c r="A427" s="36" t="str">
        <f>Translations!$B$644</f>
        <v>Recorded in aircraft technical log</v>
      </c>
    </row>
    <row r="428" spans="1:1" x14ac:dyDescent="0.25">
      <c r="A428" s="36" t="str">
        <f>Translations!$B$645</f>
        <v>Transmitted electronically from aircraft to operator</v>
      </c>
    </row>
    <row r="430" spans="1:1" x14ac:dyDescent="0.25">
      <c r="A430" s="35" t="s">
        <v>772</v>
      </c>
    </row>
    <row r="431" spans="1:1" x14ac:dyDescent="0.25">
      <c r="A431" s="33" t="str">
        <f>Translations!$B$368</f>
        <v>Please select</v>
      </c>
    </row>
    <row r="432" spans="1:1" x14ac:dyDescent="0.25">
      <c r="A432" s="33"/>
    </row>
    <row r="433" spans="1:1" x14ac:dyDescent="0.25">
      <c r="A433" s="33" t="str">
        <f>Translations!$B$646</f>
        <v>Daily</v>
      </c>
    </row>
    <row r="434" spans="1:1" x14ac:dyDescent="0.25">
      <c r="A434" s="33" t="str">
        <f>Translations!$B$647</f>
        <v>Weekly</v>
      </c>
    </row>
    <row r="435" spans="1:1" x14ac:dyDescent="0.25">
      <c r="A435" s="33" t="str">
        <f>Translations!$B$648</f>
        <v>Monthly</v>
      </c>
    </row>
    <row r="436" spans="1:1" x14ac:dyDescent="0.25">
      <c r="A436" s="33" t="str">
        <f>Translations!$B$649</f>
        <v>Annual</v>
      </c>
    </row>
    <row r="438" spans="1:1" x14ac:dyDescent="0.25">
      <c r="A438" s="35" t="s">
        <v>804</v>
      </c>
    </row>
    <row r="439" spans="1:1" x14ac:dyDescent="0.25">
      <c r="A439" s="33" t="str">
        <f>Translations!$B$368</f>
        <v>Please select</v>
      </c>
    </row>
    <row r="440" spans="1:1" x14ac:dyDescent="0.25">
      <c r="A440" s="33" t="str">
        <f>Translations!$B$650</f>
        <v>EF</v>
      </c>
    </row>
    <row r="441" spans="1:1" x14ac:dyDescent="0.25">
      <c r="A441" s="33" t="str">
        <f>Translations!$B$651</f>
        <v>NCV</v>
      </c>
    </row>
    <row r="442" spans="1:1" x14ac:dyDescent="0.25">
      <c r="A442" s="33" t="str">
        <f>Translations!$B$652</f>
        <v>NCV &amp; EF</v>
      </c>
    </row>
    <row r="443" spans="1:1" x14ac:dyDescent="0.25">
      <c r="A443" s="33" t="str">
        <f>Translations!$B$653</f>
        <v>Biogenic content</v>
      </c>
    </row>
    <row r="444" spans="1:1" x14ac:dyDescent="0.25">
      <c r="A444" s="33" t="str">
        <f>Translations!$B$654</f>
        <v>NCV, EF &amp; bio</v>
      </c>
    </row>
    <row r="446" spans="1:1" x14ac:dyDescent="0.25">
      <c r="A446" s="35" t="s">
        <v>809</v>
      </c>
    </row>
    <row r="447" spans="1:1" x14ac:dyDescent="0.25">
      <c r="A447" s="33" t="str">
        <f>Translations!$B$368</f>
        <v>Please select</v>
      </c>
    </row>
    <row r="448" spans="1:1" x14ac:dyDescent="0.25">
      <c r="A448" s="33" t="s">
        <v>810</v>
      </c>
    </row>
    <row r="449" spans="1:1" x14ac:dyDescent="0.25">
      <c r="A449" s="33" t="s">
        <v>811</v>
      </c>
    </row>
    <row r="450" spans="1:1" x14ac:dyDescent="0.25">
      <c r="A450" s="33" t="str">
        <f>Translations!$B$637</f>
        <v>n.a.</v>
      </c>
    </row>
    <row r="452" spans="1:1" x14ac:dyDescent="0.25">
      <c r="A452" s="35" t="s">
        <v>663</v>
      </c>
    </row>
    <row r="453" spans="1:1" x14ac:dyDescent="0.25">
      <c r="A453" s="39" t="str">
        <f>""</f>
        <v/>
      </c>
    </row>
    <row r="454" spans="1:1" x14ac:dyDescent="0.25">
      <c r="A454" s="39">
        <v>2</v>
      </c>
    </row>
    <row r="455" spans="1:1" x14ac:dyDescent="0.25">
      <c r="A455" s="39">
        <v>1</v>
      </c>
    </row>
    <row r="456" spans="1:1" x14ac:dyDescent="0.25">
      <c r="A456" s="39" t="str">
        <f>Translations!$B$637</f>
        <v>n.a.</v>
      </c>
    </row>
    <row r="461" spans="1:1" x14ac:dyDescent="0.25">
      <c r="A461" s="35" t="s">
        <v>12</v>
      </c>
    </row>
    <row r="462" spans="1:1" x14ac:dyDescent="0.25">
      <c r="A462" s="33" t="str">
        <f>Translations!$B$368</f>
        <v>Please select</v>
      </c>
    </row>
    <row r="463" spans="1:1" x14ac:dyDescent="0.25">
      <c r="A463" s="33" t="str">
        <f>Translations!$B$655</f>
        <v>Major</v>
      </c>
    </row>
    <row r="464" spans="1:1" x14ac:dyDescent="0.25">
      <c r="A464" s="33" t="str">
        <f>Translations!$B$656</f>
        <v>Minor</v>
      </c>
    </row>
    <row r="465" spans="1:1" x14ac:dyDescent="0.25">
      <c r="A465" s="33" t="str">
        <f>Translations!$B$657</f>
        <v>De minimis</v>
      </c>
    </row>
    <row r="467" spans="1:1" x14ac:dyDescent="0.25">
      <c r="A467" s="35" t="s">
        <v>16</v>
      </c>
    </row>
    <row r="468" spans="1:1" x14ac:dyDescent="0.25">
      <c r="A468" s="40" t="str">
        <f>Translations!$B$368</f>
        <v>Please select</v>
      </c>
    </row>
    <row r="469" spans="1:1" x14ac:dyDescent="0.25">
      <c r="A469" s="40" t="str">
        <f>Translations!$B$220</f>
        <v>Method A</v>
      </c>
    </row>
    <row r="470" spans="1:1" x14ac:dyDescent="0.25">
      <c r="A470" s="40" t="str">
        <f>Translations!$B$222</f>
        <v>Method B</v>
      </c>
    </row>
    <row r="473" spans="1:1" x14ac:dyDescent="0.25">
      <c r="A473" s="35" t="s">
        <v>17</v>
      </c>
    </row>
    <row r="474" spans="1:1" x14ac:dyDescent="0.25">
      <c r="A474" s="40" t="str">
        <f>Translations!$B$368</f>
        <v>Please select</v>
      </c>
    </row>
    <row r="475" spans="1:1" x14ac:dyDescent="0.25">
      <c r="A475" s="33" t="str">
        <f>Translations!$B$658</f>
        <v>Actual density in aircraft tanks</v>
      </c>
    </row>
    <row r="476" spans="1:1" x14ac:dyDescent="0.25">
      <c r="A476" s="33" t="str">
        <f>Translations!$B$659</f>
        <v>Actual density of uplift</v>
      </c>
    </row>
    <row r="477" spans="1:1" x14ac:dyDescent="0.25">
      <c r="A477" s="33" t="str">
        <f>Translations!$B$660</f>
        <v>Standard value (0.8kg/litre)</v>
      </c>
    </row>
    <row r="480" spans="1:1" x14ac:dyDescent="0.25">
      <c r="A480" s="35" t="s">
        <v>21</v>
      </c>
    </row>
    <row r="481" spans="1:1" x14ac:dyDescent="0.25">
      <c r="A481" s="33" t="str">
        <f>Translations!$B$661</f>
        <v>Jet kerosene</v>
      </c>
    </row>
    <row r="482" spans="1:1" x14ac:dyDescent="0.25">
      <c r="A482" s="33" t="str">
        <f>Translations!$B$662</f>
        <v>Jet gasoline</v>
      </c>
    </row>
    <row r="483" spans="1:1" x14ac:dyDescent="0.25">
      <c r="A483" s="33" t="str">
        <f>Translations!$B$663</f>
        <v>Aviation gasoline</v>
      </c>
    </row>
    <row r="484" spans="1:1" x14ac:dyDescent="0.25">
      <c r="A484" s="33" t="str">
        <f>Translations!$B$664</f>
        <v>Alternative</v>
      </c>
    </row>
    <row r="485" spans="1:1" x14ac:dyDescent="0.25">
      <c r="A485" s="33" t="str">
        <f>Translations!$B$184</f>
        <v>Biofuel</v>
      </c>
    </row>
    <row r="487" spans="1:1" x14ac:dyDescent="0.25">
      <c r="A487" s="35" t="s">
        <v>29</v>
      </c>
    </row>
    <row r="488" spans="1:1" x14ac:dyDescent="0.25">
      <c r="A488" s="33"/>
    </row>
    <row r="489" spans="1:1" x14ac:dyDescent="0.25">
      <c r="A489" s="33" t="s">
        <v>810</v>
      </c>
    </row>
    <row r="490" spans="1:1" x14ac:dyDescent="0.25">
      <c r="A490" s="33" t="s">
        <v>811</v>
      </c>
    </row>
    <row r="491" spans="1:1" x14ac:dyDescent="0.25">
      <c r="A491" s="33" t="str">
        <f>Translations!$B$665</f>
        <v>unknown</v>
      </c>
    </row>
    <row r="494" spans="1:1" x14ac:dyDescent="0.25">
      <c r="A494" s="32" t="s">
        <v>1402</v>
      </c>
    </row>
    <row r="495" spans="1:1" x14ac:dyDescent="0.25">
      <c r="A495" s="40" t="str">
        <f>Translations!$B$368</f>
        <v>Please select</v>
      </c>
    </row>
    <row r="496" spans="1:1" x14ac:dyDescent="0.25">
      <c r="A496" s="40"/>
    </row>
    <row r="497" spans="1:1" x14ac:dyDescent="0.25">
      <c r="A497" s="34" t="str">
        <f>Translations!$B$1195</f>
        <v>Small Emitters Tool (SET) - Eurocontrol's fuel consumption estimation tool</v>
      </c>
    </row>
    <row r="498" spans="1:1" x14ac:dyDescent="0.25">
      <c r="A498" s="34" t="str">
        <f>Translations!$B$1196</f>
        <v>ESF (Eurocontrol EU ETS Support Facility) populated by the SET</v>
      </c>
    </row>
    <row r="499" spans="1:1" x14ac:dyDescent="0.25">
      <c r="A499" s="34" t="str">
        <f>Translations!$B$1197</f>
        <v>Other</v>
      </c>
    </row>
    <row r="505" spans="1:1" x14ac:dyDescent="0.25">
      <c r="A505" s="32" t="s">
        <v>185</v>
      </c>
    </row>
    <row r="506" spans="1:1" x14ac:dyDescent="0.25">
      <c r="A506" s="34" t="str">
        <f>Translations!$B$1293</f>
        <v>Please select or enter name, as appropriate</v>
      </c>
    </row>
    <row r="507" spans="1:1" x14ac:dyDescent="0.25">
      <c r="A507" s="33"/>
    </row>
    <row r="508" spans="1:1" x14ac:dyDescent="0.25">
      <c r="A508" s="33" t="str">
        <f>Translations!$B$637</f>
        <v>n.a.</v>
      </c>
    </row>
    <row r="509" spans="1:1" x14ac:dyDescent="0.25">
      <c r="A509" s="33" t="str">
        <f>Translations!$B$668</f>
        <v>Environment Agency</v>
      </c>
    </row>
    <row r="510" spans="1:1" x14ac:dyDescent="0.25">
      <c r="A510" s="33" t="str">
        <f>Translations!$B$669</f>
        <v>Ministry of Environment</v>
      </c>
    </row>
    <row r="511" spans="1:1" x14ac:dyDescent="0.25">
      <c r="A511" s="33" t="str">
        <f>Translations!$B$670</f>
        <v>Civil Aviation Authority</v>
      </c>
    </row>
    <row r="512" spans="1:1" x14ac:dyDescent="0.25">
      <c r="A512" s="33" t="str">
        <f>Translations!$B$671</f>
        <v>Ministry of Transport</v>
      </c>
    </row>
    <row r="513" spans="1:1" x14ac:dyDescent="0.25">
      <c r="A513" s="34" t="str">
        <f>Translations!$B$1294</f>
        <v>Energy Agency</v>
      </c>
    </row>
    <row r="514" spans="1:1" x14ac:dyDescent="0.25">
      <c r="A514" s="33"/>
    </row>
    <row r="515" spans="1:1" x14ac:dyDescent="0.25">
      <c r="A515" s="33"/>
    </row>
    <row r="516" spans="1:1" x14ac:dyDescent="0.25">
      <c r="A516" s="33"/>
    </row>
    <row r="517" spans="1:1" x14ac:dyDescent="0.25">
      <c r="A517" s="33"/>
    </row>
    <row r="518" spans="1:1" x14ac:dyDescent="0.25">
      <c r="A518" s="33"/>
    </row>
    <row r="519" spans="1:1" x14ac:dyDescent="0.25">
      <c r="A519" s="33"/>
    </row>
    <row r="520" spans="1:1" x14ac:dyDescent="0.25">
      <c r="A520" s="33"/>
    </row>
    <row r="521" spans="1:1" x14ac:dyDescent="0.25">
      <c r="A521" s="33"/>
    </row>
    <row r="522" spans="1:1" x14ac:dyDescent="0.25">
      <c r="A522" s="33"/>
    </row>
    <row r="523" spans="1:1" x14ac:dyDescent="0.25">
      <c r="A523" s="33"/>
    </row>
    <row r="526" spans="1:1" x14ac:dyDescent="0.25">
      <c r="A526" s="32" t="s">
        <v>285</v>
      </c>
    </row>
    <row r="527" spans="1:1" x14ac:dyDescent="0.25">
      <c r="A527" s="33" t="str">
        <f>Translations!$B$368</f>
        <v>Please select</v>
      </c>
    </row>
    <row r="528" spans="1:1" x14ac:dyDescent="0.25">
      <c r="A528" s="33"/>
    </row>
    <row r="529" spans="1:1" x14ac:dyDescent="0.25">
      <c r="A529" s="33" t="str">
        <f>Translations!$B$672</f>
        <v>Afghanistan - Ministry of Transport and Civil Aviation</v>
      </c>
    </row>
    <row r="530" spans="1:1" x14ac:dyDescent="0.25">
      <c r="A530" s="33" t="str">
        <f>Translations!$B$673</f>
        <v>Algeria - Établissement Nationale de la Navigation Aérienne (ENNA)</v>
      </c>
    </row>
    <row r="531" spans="1:1" x14ac:dyDescent="0.25">
      <c r="A531" s="33" t="str">
        <f>Translations!$B$674</f>
        <v>Angola - Instituto Nacional da Aviação Civil</v>
      </c>
    </row>
    <row r="532" spans="1:1" x14ac:dyDescent="0.25">
      <c r="A532" s="33" t="str">
        <f>Translations!$B$675</f>
        <v>Argentina - Comando de Regiones Aéreas</v>
      </c>
    </row>
    <row r="533" spans="1:1" x14ac:dyDescent="0.25">
      <c r="A533" s="33" t="str">
        <f>Translations!$B$676</f>
        <v>Armenia - General Department of Civil Aviation</v>
      </c>
    </row>
    <row r="534" spans="1:1" x14ac:dyDescent="0.25">
      <c r="A534" s="33" t="str">
        <f>Translations!$B$677</f>
        <v>Australia - Civil Aviation Safety Authority</v>
      </c>
    </row>
    <row r="535" spans="1:1" x14ac:dyDescent="0.25">
      <c r="A535" s="33" t="str">
        <f>Translations!$B$678</f>
        <v>Austria - Ministry of Transport, Innovation and Technology</v>
      </c>
    </row>
    <row r="536" spans="1:1" x14ac:dyDescent="0.25">
      <c r="A536" s="33" t="str">
        <f>Translations!$B$679</f>
        <v>Bahrain - Civil Aviation Affairs</v>
      </c>
    </row>
    <row r="537" spans="1:1" x14ac:dyDescent="0.25">
      <c r="A537" s="33" t="str">
        <f>Translations!$B$680</f>
        <v>Belgium - Service public fédéral Mobilité et Transports</v>
      </c>
    </row>
    <row r="538" spans="1:1" x14ac:dyDescent="0.25">
      <c r="A538" s="33" t="str">
        <f>Translations!$B$681</f>
        <v>Bermuda - Bermuda Department of Civil Aviation (DCA)</v>
      </c>
    </row>
    <row r="539" spans="1:1" x14ac:dyDescent="0.25">
      <c r="A539" s="33" t="str">
        <f>Translations!$B$682</f>
        <v>Bolivia - Dirección General de Aeronáutica Civil</v>
      </c>
    </row>
    <row r="540" spans="1:1" x14ac:dyDescent="0.25">
      <c r="A540" s="33" t="str">
        <f>Translations!$B$683</f>
        <v>Bosnia and Herzegovina - Department of Civil Aviation</v>
      </c>
    </row>
    <row r="541" spans="1:1" x14ac:dyDescent="0.25">
      <c r="A541" s="33" t="str">
        <f>Translations!$B$684</f>
        <v>Botswana - Ministry of Works &amp; Transport — Department of Civil Aviation</v>
      </c>
    </row>
    <row r="542" spans="1:1" x14ac:dyDescent="0.25">
      <c r="A542" s="33" t="str">
        <f>Translations!$B$685</f>
        <v>Brazil - Agência Nacional de Aviação Civil (ANAC)</v>
      </c>
    </row>
    <row r="543" spans="1:1" x14ac:dyDescent="0.25">
      <c r="A543" s="33" t="str">
        <f>Translations!$B$686</f>
        <v>Brunei Darussalam - Department of Civil Aviation</v>
      </c>
    </row>
    <row r="544" spans="1:1" x14ac:dyDescent="0.25">
      <c r="A544" s="33" t="str">
        <f>Translations!$B$687</f>
        <v>Bulgaria - Civil Aviation Administration</v>
      </c>
    </row>
    <row r="545" spans="1:1" x14ac:dyDescent="0.25">
      <c r="A545" s="33" t="str">
        <f>Translations!$B$688</f>
        <v>Cambodia - Ministry of Public Works and Transport</v>
      </c>
    </row>
    <row r="546" spans="1:1" x14ac:dyDescent="0.25">
      <c r="A546" s="33" t="str">
        <f>Translations!$B$689</f>
        <v>Canada - Canadian Transportation Agency</v>
      </c>
    </row>
    <row r="547" spans="1:1" x14ac:dyDescent="0.25">
      <c r="A547" s="33" t="str">
        <f>Translations!$B$690</f>
        <v>Cape Verde - Agência de Aviação Civil (AAC)</v>
      </c>
    </row>
    <row r="548" spans="1:1" x14ac:dyDescent="0.25">
      <c r="A548" s="33" t="str">
        <f>Translations!$B$691</f>
        <v>Cayman - Civil Aviation Authority (CAA) of the Cayman Islands</v>
      </c>
    </row>
    <row r="549" spans="1:1" x14ac:dyDescent="0.25">
      <c r="A549" s="33" t="str">
        <f>Translations!$B$692</f>
        <v>Chile - Dirección General de Aeronáutica Civil</v>
      </c>
    </row>
    <row r="550" spans="1:1" x14ac:dyDescent="0.25">
      <c r="A550" s="33" t="str">
        <f>Translations!$B$693</f>
        <v>China - Air Traffic Management Bureau (ATMB), General Administration of Civil Aviation of China</v>
      </c>
    </row>
    <row r="551" spans="1:1" x14ac:dyDescent="0.25">
      <c r="A551" s="33" t="str">
        <f>Translations!$B$694</f>
        <v>Colombia - República de Colombia Aeronáutica Civil</v>
      </c>
    </row>
    <row r="552" spans="1:1" x14ac:dyDescent="0.25">
      <c r="A552" s="33" t="str">
        <f>Translations!$B$695</f>
        <v>Costa Rica - Dirección General de Aviación Civil</v>
      </c>
    </row>
    <row r="553" spans="1:1" x14ac:dyDescent="0.25">
      <c r="A553" s="33" t="str">
        <f>Translations!$B$696</f>
        <v>Croatia - Civil Aviation Authority</v>
      </c>
    </row>
    <row r="554" spans="1:1" x14ac:dyDescent="0.25">
      <c r="A554" s="33" t="str">
        <f>Translations!$B$697</f>
        <v>Cuba - Instituto de Aeronáutica Civil de Cuba</v>
      </c>
    </row>
    <row r="555" spans="1:1" x14ac:dyDescent="0.25">
      <c r="A555" s="33" t="str">
        <f>Translations!$B$698</f>
        <v>Cyprus - Department of Civil Aviation of Cyprus</v>
      </c>
    </row>
    <row r="556" spans="1:1" x14ac:dyDescent="0.25">
      <c r="A556" s="33" t="str">
        <f>Translations!$B$699</f>
        <v>Czechia - Civil Aviation Authority</v>
      </c>
    </row>
    <row r="557" spans="1:1" x14ac:dyDescent="0.25">
      <c r="A557" s="33" t="str">
        <f>Translations!$B$700</f>
        <v>Denmark - Civil Aviation Administration</v>
      </c>
    </row>
    <row r="558" spans="1:1" x14ac:dyDescent="0.25">
      <c r="A558" s="33" t="str">
        <f>Translations!$B$701</f>
        <v>Dominican Republic - Instituto Dominicano de Aviación Civil</v>
      </c>
    </row>
    <row r="559" spans="1:1" x14ac:dyDescent="0.25">
      <c r="A559" s="33" t="str">
        <f>Translations!$B$702</f>
        <v>Ecuador - Dirección General de Aviación Civil del Ecuador</v>
      </c>
    </row>
    <row r="560" spans="1:1" x14ac:dyDescent="0.25">
      <c r="A560" s="33" t="str">
        <f>Translations!$B$703</f>
        <v>Egypt - Ministry of Civil Aviation</v>
      </c>
    </row>
    <row r="561" spans="1:1" x14ac:dyDescent="0.25">
      <c r="A561" s="33" t="str">
        <f>Translations!$B$704</f>
        <v>El Salvador - Autoridad de Aviación Civil – El Salvador</v>
      </c>
    </row>
    <row r="562" spans="1:1" x14ac:dyDescent="0.25">
      <c r="A562" s="33" t="str">
        <f>Translations!$B$705</f>
        <v>Estonia - Estonian Civil Aviation Administration</v>
      </c>
    </row>
    <row r="563" spans="1:1" x14ac:dyDescent="0.25">
      <c r="A563" s="33" t="str">
        <f>Translations!$B$706</f>
        <v>Fiji - Civil Aviation Authority</v>
      </c>
    </row>
    <row r="564" spans="1:1" x14ac:dyDescent="0.25">
      <c r="A564" s="33" t="str">
        <f>Translations!$B$707</f>
        <v>Finland - Civil Aviation Authority</v>
      </c>
    </row>
    <row r="565" spans="1:1" x14ac:dyDescent="0.25">
      <c r="A565" s="33" t="str">
        <f>Translations!$B$708</f>
        <v>France - Direction Générale de I' Aviation Civile (DGAC)</v>
      </c>
    </row>
    <row r="566" spans="1:1" x14ac:dyDescent="0.25">
      <c r="A566" s="33" t="str">
        <f>Translations!$B$709</f>
        <v>Gambia - Gambia Civil Aviation Authority</v>
      </c>
    </row>
    <row r="567" spans="1:1" x14ac:dyDescent="0.25">
      <c r="A567" s="33" t="str">
        <f>Translations!$B$710</f>
        <v>Germany - Air Navigation Services</v>
      </c>
    </row>
    <row r="568" spans="1:1" x14ac:dyDescent="0.25">
      <c r="A568" s="33" t="str">
        <f>Translations!$B$711</f>
        <v>Ghana - Ghana Civil Aviation Authority</v>
      </c>
    </row>
    <row r="569" spans="1:1" x14ac:dyDescent="0.25">
      <c r="A569" s="33" t="str">
        <f>Translations!$B$712</f>
        <v>Greece - Hellenic Civil Aviation Authority</v>
      </c>
    </row>
    <row r="570" spans="1:1" x14ac:dyDescent="0.25">
      <c r="A570" s="33" t="str">
        <f>Translations!$B$713</f>
        <v>Hungary - Directorate for Air Transport</v>
      </c>
    </row>
    <row r="571" spans="1:1" x14ac:dyDescent="0.25">
      <c r="A571" s="33" t="str">
        <f>Translations!$B$714</f>
        <v>Iceland - Civil Aviation Administration</v>
      </c>
    </row>
    <row r="572" spans="1:1" x14ac:dyDescent="0.25">
      <c r="A572" s="33" t="str">
        <f>Translations!$B$715</f>
        <v>India - Directorate General of Civil Aviation</v>
      </c>
    </row>
    <row r="573" spans="1:1" x14ac:dyDescent="0.25">
      <c r="A573" s="33" t="str">
        <f>Translations!$B$716</f>
        <v>Indonesia - Direktorat Jenderal Perhubungan Udara</v>
      </c>
    </row>
    <row r="574" spans="1:1" x14ac:dyDescent="0.25">
      <c r="A574" s="33" t="str">
        <f>Translations!$B$717</f>
        <v>Iran, Islamic Republic of - Civil Aviation Organization of Iran</v>
      </c>
    </row>
    <row r="575" spans="1:1" x14ac:dyDescent="0.25">
      <c r="A575" s="33" t="str">
        <f>Translations!$B$718</f>
        <v>Ireland - Irish Aviation Authority</v>
      </c>
    </row>
    <row r="576" spans="1:1" x14ac:dyDescent="0.25">
      <c r="A576" s="34" t="str">
        <f>Translations!$B$831</f>
        <v>Ireland - Commission for Aviation Regulation</v>
      </c>
    </row>
    <row r="577" spans="1:1" x14ac:dyDescent="0.25">
      <c r="A577" s="33" t="str">
        <f>Translations!$B$719</f>
        <v>Israel - Civil Aviation Authority</v>
      </c>
    </row>
    <row r="578" spans="1:1" x14ac:dyDescent="0.25">
      <c r="A578" s="34" t="str">
        <f>Translations!$B$1032</f>
        <v>Italy - ENAC - Ente Nazionale per l'Aviazione Civile</v>
      </c>
    </row>
    <row r="579" spans="1:1" x14ac:dyDescent="0.25">
      <c r="A579" s="33" t="str">
        <f>Translations!$B$721</f>
        <v>Jamaica - Civil Aviation Authority</v>
      </c>
    </row>
    <row r="580" spans="1:1" x14ac:dyDescent="0.25">
      <c r="A580" s="33" t="str">
        <f>Translations!$B$722</f>
        <v>Japan - Ministry of Land, Infrastructure and Transport</v>
      </c>
    </row>
    <row r="581" spans="1:1" x14ac:dyDescent="0.25">
      <c r="A581" s="33" t="str">
        <f>Translations!$B$723</f>
        <v>Jordan - Civil Aviation Regulatory Commission (CARC) (formerly called "Jordan Civil Aviation Authority (JCAA)")</v>
      </c>
    </row>
    <row r="582" spans="1:1" x14ac:dyDescent="0.25">
      <c r="A582" s="33" t="str">
        <f>Translations!$B$1198</f>
        <v>Kazakhstan - Civil Aviation Committee</v>
      </c>
    </row>
    <row r="583" spans="1:1" x14ac:dyDescent="0.25">
      <c r="A583" s="33" t="str">
        <f>Translations!$B$724</f>
        <v>Kenya - Kenya Civil Aviation Authority</v>
      </c>
    </row>
    <row r="584" spans="1:1" x14ac:dyDescent="0.25">
      <c r="A584" s="33" t="str">
        <f>Translations!$B$725</f>
        <v>Kuwait - Directorate General of Civil Aviation</v>
      </c>
    </row>
    <row r="585" spans="1:1" x14ac:dyDescent="0.25">
      <c r="A585" s="33" t="str">
        <f>Translations!$B$726</f>
        <v>Latvia - Civil Aviation Agency</v>
      </c>
    </row>
    <row r="586" spans="1:1" x14ac:dyDescent="0.25">
      <c r="A586" s="33" t="str">
        <f>Translations!$B$727</f>
        <v>Lebanon - Lebanese Civil Aviation Authority</v>
      </c>
    </row>
    <row r="587" spans="1:1" x14ac:dyDescent="0.25">
      <c r="A587" s="33" t="str">
        <f>Translations!$B$728</f>
        <v>Libyan Arab Jamahiriya - Libyan Civil Aviation Authority</v>
      </c>
    </row>
    <row r="588" spans="1:1" x14ac:dyDescent="0.25">
      <c r="A588" s="33" t="str">
        <f>Translations!$B$729</f>
        <v>Lithuania - Directorate of Civil Aviation</v>
      </c>
    </row>
    <row r="589" spans="1:1" x14ac:dyDescent="0.25">
      <c r="A589" s="33" t="str">
        <f>Translations!$B$730</f>
        <v>Malaysia - Department of Civil Aviation</v>
      </c>
    </row>
    <row r="590" spans="1:1" x14ac:dyDescent="0.25">
      <c r="A590" s="33" t="str">
        <f>Translations!$B$731</f>
        <v>Maldives - Civil Aviation Department</v>
      </c>
    </row>
    <row r="591" spans="1:1" x14ac:dyDescent="0.25">
      <c r="A591" s="33" t="str">
        <f>Translations!$B$1199</f>
        <v>Malta - Transport Malta - Civil Aviation Directorate</v>
      </c>
    </row>
    <row r="592" spans="1:1" x14ac:dyDescent="0.25">
      <c r="A592" s="33" t="str">
        <f>Translations!$B$733</f>
        <v>Mexico - Secretaría de Comunicaciones y Transportes</v>
      </c>
    </row>
    <row r="593" spans="1:1" x14ac:dyDescent="0.25">
      <c r="A593" s="33" t="str">
        <f>Translations!$B$734</f>
        <v>Mongolia - Civil Aviation Authority</v>
      </c>
    </row>
    <row r="594" spans="1:1" x14ac:dyDescent="0.25">
      <c r="A594" s="33" t="str">
        <f>Translations!$B$735</f>
        <v>Montenegro - Ministry Maritime Affairs, Transportation and Telecommunications</v>
      </c>
    </row>
    <row r="595" spans="1:1" x14ac:dyDescent="0.25">
      <c r="A595" s="33" t="str">
        <f>Translations!$B$736</f>
        <v>Morocco - Ministère des Transports</v>
      </c>
    </row>
    <row r="596" spans="1:1" x14ac:dyDescent="0.25">
      <c r="A596" s="33" t="str">
        <f>Translations!$B$737</f>
        <v>Namibia - Directorate of Civil Aviation (DCA Namibia)</v>
      </c>
    </row>
    <row r="597" spans="1:1" x14ac:dyDescent="0.25">
      <c r="A597" s="33" t="str">
        <f>Translations!$B$738</f>
        <v>Nepal - Civil Aviation Authority of Nepal</v>
      </c>
    </row>
    <row r="598" spans="1:1" x14ac:dyDescent="0.25">
      <c r="A598" s="33" t="str">
        <f>Translations!$B$739</f>
        <v>Netherlands - Directorate General of Civil Aviation and Freight Transport (DGTL)</v>
      </c>
    </row>
    <row r="599" spans="1:1" x14ac:dyDescent="0.25">
      <c r="A599" s="33" t="str">
        <f>Translations!$B$740</f>
        <v>New Zealand - Airways Corporation of New Zealand</v>
      </c>
    </row>
    <row r="600" spans="1:1" x14ac:dyDescent="0.25">
      <c r="A600" s="33" t="str">
        <f>Translations!$B$741</f>
        <v>Nicaragua - Instituto Nicaragüense de Aeronáutica Civíl</v>
      </c>
    </row>
    <row r="601" spans="1:1" x14ac:dyDescent="0.25">
      <c r="A601" s="33" t="str">
        <f>Translations!$B$742</f>
        <v>Nigeria - Nigerian Civil Aviation Authority (NCAA)</v>
      </c>
    </row>
    <row r="602" spans="1:1" x14ac:dyDescent="0.25">
      <c r="A602" s="33" t="str">
        <f>Translations!$B$743</f>
        <v>Norway - Civil Aviation Authority</v>
      </c>
    </row>
    <row r="603" spans="1:1" x14ac:dyDescent="0.25">
      <c r="A603" s="33" t="str">
        <f>Translations!$B$744</f>
        <v>Oman - Directorate General of Civil Aviation and Meteorology</v>
      </c>
    </row>
    <row r="604" spans="1:1" x14ac:dyDescent="0.25">
      <c r="A604" s="33" t="str">
        <f>Translations!$B$745</f>
        <v>Pakistan - Civil Aviation Authority</v>
      </c>
    </row>
    <row r="605" spans="1:1" x14ac:dyDescent="0.25">
      <c r="A605" s="33" t="str">
        <f>Translations!$B$746</f>
        <v>Paraguay - Dirección Nacional de Aeronáutica Civil (DINAC)</v>
      </c>
    </row>
    <row r="606" spans="1:1" x14ac:dyDescent="0.25">
      <c r="A606" s="33" t="str">
        <f>Translations!$B$747</f>
        <v>Peru - Dirección General de Aeronáutica Civil</v>
      </c>
    </row>
    <row r="607" spans="1:1" x14ac:dyDescent="0.25">
      <c r="A607" s="33" t="str">
        <f>Translations!$B$748</f>
        <v>Philippines - Air Transportation Office (ATO)</v>
      </c>
    </row>
    <row r="608" spans="1:1" x14ac:dyDescent="0.25">
      <c r="A608" s="33" t="str">
        <f>Translations!$B$749</f>
        <v>Poland - Civil Aviation Office</v>
      </c>
    </row>
    <row r="609" spans="1:1" x14ac:dyDescent="0.25">
      <c r="A609" s="33" t="str">
        <f>Translations!$B$750</f>
        <v>Portugal - Instituto Nacional de Aviação Civil</v>
      </c>
    </row>
    <row r="610" spans="1:1" x14ac:dyDescent="0.25">
      <c r="A610" s="33" t="str">
        <f>Translations!$B$751</f>
        <v>Republic of Korea - Ministry of Construction and Transportation</v>
      </c>
    </row>
    <row r="611" spans="1:1" x14ac:dyDescent="0.25">
      <c r="A611" s="33" t="str">
        <f>Translations!$B$752</f>
        <v>Republic of Moldova - Civil Aviation Administration</v>
      </c>
    </row>
    <row r="612" spans="1:1" x14ac:dyDescent="0.25">
      <c r="A612" s="33" t="str">
        <f>Translations!$B$753</f>
        <v>Romania - Romanian Civil Aeronautical Authority</v>
      </c>
    </row>
    <row r="613" spans="1:1" x14ac:dyDescent="0.25">
      <c r="A613" s="33" t="str">
        <f>Translations!$B$754</f>
        <v>Russian Federation - State Civil Aviation Authority</v>
      </c>
    </row>
    <row r="614" spans="1:1" x14ac:dyDescent="0.25">
      <c r="A614" s="33" t="str">
        <f>Translations!$B$755</f>
        <v>Saudi Arabia - Ministry of Defense and Aviation Presidency of Civil Aviation</v>
      </c>
    </row>
    <row r="615" spans="1:1" x14ac:dyDescent="0.25">
      <c r="A615" s="33" t="str">
        <f>Translations!$B$756</f>
        <v>Serbia - Civil Aviation Directorate</v>
      </c>
    </row>
    <row r="616" spans="1:1" x14ac:dyDescent="0.25">
      <c r="A616" s="33" t="str">
        <f>Translations!$B$757</f>
        <v>Seychelles - Directorate of Civil Aviation, Ministry of Tourism</v>
      </c>
    </row>
    <row r="617" spans="1:1" x14ac:dyDescent="0.25">
      <c r="A617" s="33" t="str">
        <f>Translations!$B$758</f>
        <v>Singapore - Civil Aviation Authority of Singapore</v>
      </c>
    </row>
    <row r="618" spans="1:1" x14ac:dyDescent="0.25">
      <c r="A618" s="33" t="str">
        <f>Translations!$B$759</f>
        <v>Slovakia - Civil Aviation Authority</v>
      </c>
    </row>
    <row r="619" spans="1:1" x14ac:dyDescent="0.25">
      <c r="A619" s="33" t="str">
        <f>Translations!$B$760</f>
        <v>Slovenia - Civil Aviation Authority</v>
      </c>
    </row>
    <row r="620" spans="1:1" x14ac:dyDescent="0.25">
      <c r="A620" s="33" t="str">
        <f>Translations!$B$761</f>
        <v>Somalia - Civil Aviation Caretaker Authority for Somalia</v>
      </c>
    </row>
    <row r="621" spans="1:1" x14ac:dyDescent="0.25">
      <c r="A621" s="33" t="str">
        <f>Translations!$B$762</f>
        <v>South Africa - Civil Aviation Authority</v>
      </c>
    </row>
    <row r="622" spans="1:1" x14ac:dyDescent="0.25">
      <c r="A622" s="33" t="str">
        <f>Translations!$B$763</f>
        <v>Spain - Ministerio de Fomento, Civil Aviation</v>
      </c>
    </row>
    <row r="623" spans="1:1" x14ac:dyDescent="0.25">
      <c r="A623" s="33" t="str">
        <f>Translations!$B$764</f>
        <v>Sri Lanka - Civil Aviation Authority</v>
      </c>
    </row>
    <row r="624" spans="1:1" x14ac:dyDescent="0.25">
      <c r="A624" s="33" t="str">
        <f>Translations!$B$765</f>
        <v>Sudan - Civil Aviation Authority</v>
      </c>
    </row>
    <row r="625" spans="1:1" x14ac:dyDescent="0.25">
      <c r="A625" s="33" t="str">
        <f>Translations!$B$766</f>
        <v>Suriname - Civil Aviation Department of Suriname</v>
      </c>
    </row>
    <row r="626" spans="1:1" x14ac:dyDescent="0.25">
      <c r="A626" s="33" t="str">
        <f>Translations!$B$767</f>
        <v>Sweden - Swedish Civil Aviation Authority</v>
      </c>
    </row>
    <row r="627" spans="1:1" x14ac:dyDescent="0.25">
      <c r="A627" s="33" t="str">
        <f>Translations!$B$768</f>
        <v>Switzerland - Federal Office for Civil Aviation (FOCA)</v>
      </c>
    </row>
    <row r="628" spans="1:1" x14ac:dyDescent="0.25">
      <c r="A628" s="33" t="str">
        <f>Translations!$B$769</f>
        <v>Thailand - Department of Civil Aviation</v>
      </c>
    </row>
    <row r="629" spans="1:1" x14ac:dyDescent="0.25">
      <c r="A629" s="33" t="str">
        <f>Translations!$B$770</f>
        <v>North Macedonia - Civil Aviation Administration</v>
      </c>
    </row>
    <row r="630" spans="1:1" x14ac:dyDescent="0.25">
      <c r="A630" s="33" t="str">
        <f>Translations!$B$771</f>
        <v>Tonga - Ministry of Civil Aviation</v>
      </c>
    </row>
    <row r="631" spans="1:1" x14ac:dyDescent="0.25">
      <c r="A631" s="33" t="str">
        <f>Translations!$B$772</f>
        <v>Trinidad and Tobago - Civil Aviation Authority</v>
      </c>
    </row>
    <row r="632" spans="1:1" x14ac:dyDescent="0.25">
      <c r="A632" s="33" t="str">
        <f>Translations!$B$773</f>
        <v>Tunisia - Office de l'aviation civile et des aéroports</v>
      </c>
    </row>
    <row r="633" spans="1:1" x14ac:dyDescent="0.25">
      <c r="A633" s="33" t="str">
        <f>Translations!$B$774</f>
        <v>Turkey - Directorate General of Civil Aviation</v>
      </c>
    </row>
    <row r="634" spans="1:1" x14ac:dyDescent="0.25">
      <c r="A634" s="33" t="str">
        <f>Translations!$B$775</f>
        <v>Uganda - Civil Aviation Authority</v>
      </c>
    </row>
    <row r="635" spans="1:1" x14ac:dyDescent="0.25">
      <c r="A635" s="33" t="str">
        <f>Translations!$B$776</f>
        <v>Ukraine - Civil Aviation Authority</v>
      </c>
    </row>
    <row r="636" spans="1:1" x14ac:dyDescent="0.25">
      <c r="A636" s="33" t="str">
        <f>Translations!$B$777</f>
        <v>United Kingdom Civil Aviation Authority</v>
      </c>
    </row>
    <row r="637" spans="1:1" x14ac:dyDescent="0.25">
      <c r="A637" s="33" t="str">
        <f>Translations!$B$778</f>
        <v>United Arab Emirates - General Civil Aviation Authority (GCAA)</v>
      </c>
    </row>
    <row r="638" spans="1:1" x14ac:dyDescent="0.25">
      <c r="A638" s="33" t="str">
        <f>Translations!$B$779</f>
        <v>United Republic of Tanzania - Tanzania Civil Aviation Authority (TCAA)</v>
      </c>
    </row>
    <row r="639" spans="1:1" x14ac:dyDescent="0.25">
      <c r="A639" s="33" t="str">
        <f>Translations!$B$780</f>
        <v>United States - Federal Aviation Administration</v>
      </c>
    </row>
    <row r="640" spans="1:1" x14ac:dyDescent="0.25">
      <c r="A640" s="33" t="str">
        <f>Translations!$B$781</f>
        <v>Uruguay - Dirección Nacional de Aviación Civil e Infraestructura Aeronáutica (DINACIA)</v>
      </c>
    </row>
    <row r="641" spans="1:4" x14ac:dyDescent="0.25">
      <c r="A641" s="33" t="str">
        <f>Translations!$B$782</f>
        <v>Vanuatu - Vanuatu Civil Aviation Authority</v>
      </c>
    </row>
    <row r="642" spans="1:4" x14ac:dyDescent="0.25">
      <c r="A642" s="33" t="str">
        <f>Translations!$B$783</f>
        <v>Yemen - Civil Aviation and Meteorological Authority (CAMA)</v>
      </c>
    </row>
    <row r="643" spans="1:4" x14ac:dyDescent="0.25">
      <c r="A643" s="33" t="str">
        <f>Translations!$B$784</f>
        <v>Zambia - Department of Civil Aviation</v>
      </c>
    </row>
    <row r="644" spans="1:4" ht="13.8" thickBot="1" x14ac:dyDescent="0.3"/>
    <row r="645" spans="1:4" ht="13.8" thickBot="1" x14ac:dyDescent="0.3">
      <c r="A645" s="32" t="s">
        <v>1309</v>
      </c>
      <c r="B645" s="32" t="s">
        <v>1310</v>
      </c>
      <c r="C645" s="32"/>
      <c r="D645" s="489" t="s">
        <v>1319</v>
      </c>
    </row>
    <row r="646" spans="1:4" x14ac:dyDescent="0.25">
      <c r="A646" s="444" t="str">
        <f>Translations!$B$1151</f>
        <v>Jet-A</v>
      </c>
      <c r="B646" s="5">
        <v>3.15</v>
      </c>
      <c r="C646" s="5">
        <v>3.16</v>
      </c>
      <c r="D646" s="490">
        <f>IF(CNTR_EFSystemselected=$A$653,C646,B646)</f>
        <v>3.15</v>
      </c>
    </row>
    <row r="647" spans="1:4" x14ac:dyDescent="0.25">
      <c r="A647" s="444" t="str">
        <f>Translations!$B$1152</f>
        <v>Jet-A1</v>
      </c>
      <c r="B647" s="5">
        <v>3.15</v>
      </c>
      <c r="C647" s="5">
        <v>3.16</v>
      </c>
      <c r="D647" s="491">
        <f>IF(CNTR_EFSystemselected=$A$653,C647,B647)</f>
        <v>3.15</v>
      </c>
    </row>
    <row r="648" spans="1:4" x14ac:dyDescent="0.25">
      <c r="A648" s="444" t="str">
        <f>Translations!$B$1153</f>
        <v>Jet-B</v>
      </c>
      <c r="B648" s="5">
        <v>3.1</v>
      </c>
      <c r="C648" s="5">
        <v>3.1</v>
      </c>
      <c r="D648" s="491">
        <f>IF(CNTR_EFSystemselected=$A$653,C648,B648)</f>
        <v>3.1</v>
      </c>
    </row>
    <row r="649" spans="1:4" ht="13.8" thickBot="1" x14ac:dyDescent="0.3">
      <c r="A649" s="444" t="str">
        <f>Translations!$B$1154</f>
        <v>AvGas</v>
      </c>
      <c r="B649" s="5">
        <v>3.1</v>
      </c>
      <c r="C649" s="5">
        <v>3.1</v>
      </c>
      <c r="D649" s="492">
        <f>IF(CNTR_EFSystemselected=$A$653,C649,B649)</f>
        <v>3.1</v>
      </c>
    </row>
    <row r="651" spans="1:4" x14ac:dyDescent="0.25">
      <c r="A651" s="32" t="s">
        <v>1311</v>
      </c>
      <c r="D651" s="5" t="s">
        <v>1318</v>
      </c>
    </row>
    <row r="652" spans="1:4" x14ac:dyDescent="0.25">
      <c r="A652" s="451" t="str">
        <f>Translations!$B$1200</f>
        <v>EU ETS</v>
      </c>
    </row>
    <row r="653" spans="1:4" x14ac:dyDescent="0.25">
      <c r="A653" s="451" t="str">
        <f>Translations!$B$1201</f>
        <v>CORSIA</v>
      </c>
    </row>
    <row r="656" spans="1:4" x14ac:dyDescent="0.25">
      <c r="A656" s="32" t="s">
        <v>1404</v>
      </c>
    </row>
    <row r="657" spans="1:1" x14ac:dyDescent="0.25">
      <c r="A657" s="34" t="str">
        <f>Translations!$B$1202</f>
        <v>&lt;Please select&gt;</v>
      </c>
    </row>
    <row r="658" spans="1:1" x14ac:dyDescent="0.25">
      <c r="A658" s="33" t="str">
        <f>Translations!$B$1203</f>
        <v>Bulgarian</v>
      </c>
    </row>
    <row r="659" spans="1:1" x14ac:dyDescent="0.25">
      <c r="A659" s="33" t="str">
        <f>Translations!$B$1204</f>
        <v>Spanish</v>
      </c>
    </row>
    <row r="660" spans="1:1" x14ac:dyDescent="0.25">
      <c r="A660" s="33" t="str">
        <f>Translations!$B$1205</f>
        <v>Croatian</v>
      </c>
    </row>
    <row r="661" spans="1:1" x14ac:dyDescent="0.25">
      <c r="A661" s="33" t="str">
        <f>Translations!$B$1206</f>
        <v>Czech</v>
      </c>
    </row>
    <row r="662" spans="1:1" x14ac:dyDescent="0.25">
      <c r="A662" s="33" t="str">
        <f>Translations!$B$1207</f>
        <v>Danish</v>
      </c>
    </row>
    <row r="663" spans="1:1" x14ac:dyDescent="0.25">
      <c r="A663" s="33" t="str">
        <f>Translations!$B$1208</f>
        <v>German</v>
      </c>
    </row>
    <row r="664" spans="1:1" x14ac:dyDescent="0.25">
      <c r="A664" s="33" t="str">
        <f>Translations!$B$1209</f>
        <v>Estonian</v>
      </c>
    </row>
    <row r="665" spans="1:1" x14ac:dyDescent="0.25">
      <c r="A665" s="33" t="str">
        <f>Translations!$B$1210</f>
        <v>Greek</v>
      </c>
    </row>
    <row r="666" spans="1:1" x14ac:dyDescent="0.25">
      <c r="A666" s="33" t="str">
        <f>Translations!$B$1211</f>
        <v>English</v>
      </c>
    </row>
    <row r="667" spans="1:1" x14ac:dyDescent="0.25">
      <c r="A667" s="33" t="str">
        <f>Translations!$B$1212</f>
        <v>French</v>
      </c>
    </row>
    <row r="668" spans="1:1" x14ac:dyDescent="0.25">
      <c r="A668" s="33" t="str">
        <f>Translations!$B$1213</f>
        <v>Icelandic</v>
      </c>
    </row>
    <row r="669" spans="1:1" x14ac:dyDescent="0.25">
      <c r="A669" s="33" t="str">
        <f>Translations!$B$1214</f>
        <v>Italian</v>
      </c>
    </row>
    <row r="670" spans="1:1" x14ac:dyDescent="0.25">
      <c r="A670" s="33" t="str">
        <f>Translations!$B$1215</f>
        <v>Latvian</v>
      </c>
    </row>
    <row r="671" spans="1:1" x14ac:dyDescent="0.25">
      <c r="A671" s="33" t="str">
        <f>Translations!$B$1216</f>
        <v>Lithuanian</v>
      </c>
    </row>
    <row r="672" spans="1:1" x14ac:dyDescent="0.25">
      <c r="A672" s="33" t="str">
        <f>Translations!$B$1217</f>
        <v>Hungarian</v>
      </c>
    </row>
    <row r="673" spans="1:1" x14ac:dyDescent="0.25">
      <c r="A673" s="33" t="str">
        <f>Translations!$B$1218</f>
        <v>Maltese</v>
      </c>
    </row>
    <row r="674" spans="1:1" x14ac:dyDescent="0.25">
      <c r="A674" s="33" t="str">
        <f>Translations!$B$1219</f>
        <v>Norwegian</v>
      </c>
    </row>
    <row r="675" spans="1:1" x14ac:dyDescent="0.25">
      <c r="A675" s="33" t="str">
        <f>Translations!$B$1220</f>
        <v>Dutch</v>
      </c>
    </row>
    <row r="676" spans="1:1" x14ac:dyDescent="0.25">
      <c r="A676" s="33" t="str">
        <f>Translations!$B$1221</f>
        <v>Polish</v>
      </c>
    </row>
    <row r="677" spans="1:1" x14ac:dyDescent="0.25">
      <c r="A677" s="33" t="str">
        <f>Translations!$B$1222</f>
        <v>Portuguese</v>
      </c>
    </row>
    <row r="678" spans="1:1" x14ac:dyDescent="0.25">
      <c r="A678" s="33" t="str">
        <f>Translations!$B$1223</f>
        <v>Romanian</v>
      </c>
    </row>
    <row r="679" spans="1:1" x14ac:dyDescent="0.25">
      <c r="A679" s="33" t="str">
        <f>Translations!$B$1224</f>
        <v>Slovak</v>
      </c>
    </row>
    <row r="680" spans="1:1" x14ac:dyDescent="0.25">
      <c r="A680" s="33" t="str">
        <f>Translations!$B$1225</f>
        <v>Slovenian</v>
      </c>
    </row>
    <row r="681" spans="1:1" x14ac:dyDescent="0.25">
      <c r="A681" s="33" t="str">
        <f>Translations!$B$1226</f>
        <v>Finnish</v>
      </c>
    </row>
    <row r="682" spans="1:1" x14ac:dyDescent="0.25">
      <c r="A682" s="33" t="str">
        <f>Translations!$B$1227</f>
        <v>Swedish</v>
      </c>
    </row>
    <row r="686" spans="1:1" x14ac:dyDescent="0.25">
      <c r="A686" s="636" t="str">
        <f>Translations!$B$1231</f>
        <v>ICAO Member State List</v>
      </c>
    </row>
    <row r="687" spans="1:1" x14ac:dyDescent="0.25">
      <c r="A687" s="637" t="str">
        <f>Translations!$B$400</f>
        <v>Afghanistan</v>
      </c>
    </row>
    <row r="688" spans="1:1" x14ac:dyDescent="0.25">
      <c r="A688" s="637" t="str">
        <f>Translations!$B$401</f>
        <v>Albania</v>
      </c>
    </row>
    <row r="689" spans="1:1" x14ac:dyDescent="0.25">
      <c r="A689" s="637" t="str">
        <f>Translations!$B$402</f>
        <v>Algeria</v>
      </c>
    </row>
    <row r="690" spans="1:1" x14ac:dyDescent="0.25">
      <c r="A690" s="637" t="str">
        <f>Translations!$B$404</f>
        <v>Andorra</v>
      </c>
    </row>
    <row r="691" spans="1:1" x14ac:dyDescent="0.25">
      <c r="A691" s="637" t="str">
        <f>Translations!$B$405</f>
        <v>Angola</v>
      </c>
    </row>
    <row r="692" spans="1:1" x14ac:dyDescent="0.25">
      <c r="A692" s="637" t="str">
        <f>Translations!$B$407</f>
        <v>Antigua and Barbuda</v>
      </c>
    </row>
    <row r="693" spans="1:1" x14ac:dyDescent="0.25">
      <c r="A693" s="637" t="str">
        <f>Translations!$B$408</f>
        <v>Argentina</v>
      </c>
    </row>
    <row r="694" spans="1:1" x14ac:dyDescent="0.25">
      <c r="A694" s="637" t="str">
        <f>Translations!$B$409</f>
        <v>Armenia</v>
      </c>
    </row>
    <row r="695" spans="1:1" x14ac:dyDescent="0.25">
      <c r="A695" s="637" t="str">
        <f>Translations!$B$411</f>
        <v>Australia</v>
      </c>
    </row>
    <row r="696" spans="1:1" x14ac:dyDescent="0.25">
      <c r="A696" s="637" t="str">
        <f>Translations!$B$369</f>
        <v>Austria</v>
      </c>
    </row>
    <row r="697" spans="1:1" x14ac:dyDescent="0.25">
      <c r="A697" s="637" t="str">
        <f>Translations!$B$412</f>
        <v>Azerbaijan</v>
      </c>
    </row>
    <row r="698" spans="1:1" x14ac:dyDescent="0.25">
      <c r="A698" s="637" t="str">
        <f>Translations!$B$413</f>
        <v>Bahamas</v>
      </c>
    </row>
    <row r="699" spans="1:1" x14ac:dyDescent="0.25">
      <c r="A699" s="637" t="str">
        <f>Translations!$B$414</f>
        <v>Bahrain</v>
      </c>
    </row>
    <row r="700" spans="1:1" x14ac:dyDescent="0.25">
      <c r="A700" s="637" t="str">
        <f>Translations!$B$415</f>
        <v>Bangladesh</v>
      </c>
    </row>
    <row r="701" spans="1:1" x14ac:dyDescent="0.25">
      <c r="A701" s="637" t="str">
        <f>Translations!$B$416</f>
        <v>Barbados</v>
      </c>
    </row>
    <row r="702" spans="1:1" x14ac:dyDescent="0.25">
      <c r="A702" s="637" t="str">
        <f>Translations!$B$417</f>
        <v>Belarus</v>
      </c>
    </row>
    <row r="703" spans="1:1" x14ac:dyDescent="0.25">
      <c r="A703" s="637" t="str">
        <f>Translations!$B$370</f>
        <v>Belgium</v>
      </c>
    </row>
    <row r="704" spans="1:1" x14ac:dyDescent="0.25">
      <c r="A704" s="637" t="str">
        <f>Translations!$B$418</f>
        <v>Belize</v>
      </c>
    </row>
    <row r="705" spans="1:1" x14ac:dyDescent="0.25">
      <c r="A705" s="637" t="str">
        <f>Translations!$B$419</f>
        <v>Benin</v>
      </c>
    </row>
    <row r="706" spans="1:1" x14ac:dyDescent="0.25">
      <c r="A706" s="637" t="str">
        <f>Translations!$B$421</f>
        <v>Bhutan</v>
      </c>
    </row>
    <row r="707" spans="1:1" x14ac:dyDescent="0.25">
      <c r="A707" s="637" t="str">
        <f>Translations!$B$1232</f>
        <v>Bolivia (Plurinational State of)</v>
      </c>
    </row>
    <row r="708" spans="1:1" x14ac:dyDescent="0.25">
      <c r="A708" s="637" t="str">
        <f>Translations!$B$423</f>
        <v>Bosnia and Herzegovina</v>
      </c>
    </row>
    <row r="709" spans="1:1" x14ac:dyDescent="0.25">
      <c r="A709" s="637" t="str">
        <f>Translations!$B$424</f>
        <v>Botswana</v>
      </c>
    </row>
    <row r="710" spans="1:1" x14ac:dyDescent="0.25">
      <c r="A710" s="637" t="str">
        <f>Translations!$B$425</f>
        <v>Brazil</v>
      </c>
    </row>
    <row r="711" spans="1:1" x14ac:dyDescent="0.25">
      <c r="A711" s="637" t="str">
        <f>Translations!$B$427</f>
        <v>Brunei Darussalam</v>
      </c>
    </row>
    <row r="712" spans="1:1" x14ac:dyDescent="0.25">
      <c r="A712" s="637" t="str">
        <f>Translations!$B$371</f>
        <v>Bulgaria</v>
      </c>
    </row>
    <row r="713" spans="1:1" x14ac:dyDescent="0.25">
      <c r="A713" s="637" t="str">
        <f>Translations!$B$428</f>
        <v>Burkina Faso</v>
      </c>
    </row>
    <row r="714" spans="1:1" x14ac:dyDescent="0.25">
      <c r="A714" s="637" t="str">
        <f>Translations!$B$429</f>
        <v>Burundi</v>
      </c>
    </row>
    <row r="715" spans="1:1" x14ac:dyDescent="0.25">
      <c r="A715" s="637" t="str">
        <f>Translations!$B$1233</f>
        <v>Cabo Verde</v>
      </c>
    </row>
    <row r="716" spans="1:1" x14ac:dyDescent="0.25">
      <c r="A716" s="637" t="str">
        <f>Translations!$B$430</f>
        <v>Cambodia</v>
      </c>
    </row>
    <row r="717" spans="1:1" x14ac:dyDescent="0.25">
      <c r="A717" s="637" t="str">
        <f>Translations!$B$431</f>
        <v>Cameroon</v>
      </c>
    </row>
    <row r="718" spans="1:1" x14ac:dyDescent="0.25">
      <c r="A718" s="637" t="str">
        <f>Translations!$B$432</f>
        <v>Canada</v>
      </c>
    </row>
    <row r="719" spans="1:1" x14ac:dyDescent="0.25">
      <c r="A719" s="637" t="str">
        <f>Translations!$B$435</f>
        <v>Central African Republic</v>
      </c>
    </row>
    <row r="720" spans="1:1" x14ac:dyDescent="0.25">
      <c r="A720" s="637" t="str">
        <f>Translations!$B$436</f>
        <v>Chad</v>
      </c>
    </row>
    <row r="721" spans="1:1" x14ac:dyDescent="0.25">
      <c r="A721" s="637" t="str">
        <f>Translations!$B$438</f>
        <v>Chile</v>
      </c>
    </row>
    <row r="722" spans="1:1" x14ac:dyDescent="0.25">
      <c r="A722" s="637" t="str">
        <f>Translations!$B$439</f>
        <v>China</v>
      </c>
    </row>
    <row r="723" spans="1:1" x14ac:dyDescent="0.25">
      <c r="A723" s="637" t="str">
        <f>Translations!$B$442</f>
        <v>Colombia</v>
      </c>
    </row>
    <row r="724" spans="1:1" x14ac:dyDescent="0.25">
      <c r="A724" s="637" t="str">
        <f>Translations!$B$443</f>
        <v>Comoros</v>
      </c>
    </row>
    <row r="725" spans="1:1" x14ac:dyDescent="0.25">
      <c r="A725" s="637" t="str">
        <f>Translations!$B$444</f>
        <v>Congo</v>
      </c>
    </row>
    <row r="726" spans="1:1" x14ac:dyDescent="0.25">
      <c r="A726" s="637" t="str">
        <f>Translations!$B$445</f>
        <v>Cook Islands</v>
      </c>
    </row>
    <row r="727" spans="1:1" x14ac:dyDescent="0.25">
      <c r="A727" s="637" t="str">
        <f>Translations!$B$446</f>
        <v>Costa Rica</v>
      </c>
    </row>
    <row r="728" spans="1:1" x14ac:dyDescent="0.25">
      <c r="A728" s="637" t="str">
        <f>Translations!$B$447</f>
        <v>Côte d'Ivoire</v>
      </c>
    </row>
    <row r="729" spans="1:1" x14ac:dyDescent="0.25">
      <c r="A729" s="637" t="str">
        <f>Translations!$B$372</f>
        <v>Croatia</v>
      </c>
    </row>
    <row r="730" spans="1:1" x14ac:dyDescent="0.25">
      <c r="A730" s="637" t="str">
        <f>Translations!$B$448</f>
        <v>Cuba</v>
      </c>
    </row>
    <row r="731" spans="1:1" x14ac:dyDescent="0.25">
      <c r="A731" s="637" t="str">
        <f>Translations!$B$373</f>
        <v>Cyprus</v>
      </c>
    </row>
    <row r="732" spans="1:1" x14ac:dyDescent="0.25">
      <c r="A732" s="637" t="str">
        <f>Translations!$B$374</f>
        <v>Czechia</v>
      </c>
    </row>
    <row r="733" spans="1:1" x14ac:dyDescent="0.25">
      <c r="A733" s="637" t="str">
        <f>Translations!$B$1234</f>
        <v>Democratic People's Republic of Korea</v>
      </c>
    </row>
    <row r="734" spans="1:1" x14ac:dyDescent="0.25">
      <c r="A734" s="637" t="str">
        <f>Translations!$B$1235</f>
        <v>Democratic Republic of the Congo</v>
      </c>
    </row>
    <row r="735" spans="1:1" x14ac:dyDescent="0.25">
      <c r="A735" s="637" t="str">
        <f>Translations!$B$375</f>
        <v>Denmark</v>
      </c>
    </row>
    <row r="736" spans="1:1" x14ac:dyDescent="0.25">
      <c r="A736" s="637" t="str">
        <f>Translations!$B$451</f>
        <v>Djibouti</v>
      </c>
    </row>
    <row r="737" spans="1:1" x14ac:dyDescent="0.25">
      <c r="A737" s="637" t="str">
        <f>Translations!$B$452</f>
        <v>Dominica</v>
      </c>
    </row>
    <row r="738" spans="1:1" x14ac:dyDescent="0.25">
      <c r="A738" s="637" t="str">
        <f>Translations!$B$453</f>
        <v>Dominican Republic</v>
      </c>
    </row>
    <row r="739" spans="1:1" x14ac:dyDescent="0.25">
      <c r="A739" s="637" t="str">
        <f>Translations!$B$454</f>
        <v>Ecuador</v>
      </c>
    </row>
    <row r="740" spans="1:1" x14ac:dyDescent="0.25">
      <c r="A740" s="637" t="str">
        <f>Translations!$B$455</f>
        <v>Egypt</v>
      </c>
    </row>
    <row r="741" spans="1:1" x14ac:dyDescent="0.25">
      <c r="A741" s="637" t="str">
        <f>Translations!$B$456</f>
        <v>El Salvador</v>
      </c>
    </row>
    <row r="742" spans="1:1" x14ac:dyDescent="0.25">
      <c r="A742" s="637" t="str">
        <f>Translations!$B$457</f>
        <v>Equatorial Guinea</v>
      </c>
    </row>
    <row r="743" spans="1:1" x14ac:dyDescent="0.25">
      <c r="A743" s="637" t="str">
        <f>Translations!$B$458</f>
        <v>Eritrea</v>
      </c>
    </row>
    <row r="744" spans="1:1" x14ac:dyDescent="0.25">
      <c r="A744" s="637" t="str">
        <f>Translations!$B$376</f>
        <v>Estonia</v>
      </c>
    </row>
    <row r="745" spans="1:1" x14ac:dyDescent="0.25">
      <c r="A745" s="637" t="str">
        <f>Translations!$B$1236</f>
        <v>Eswatini</v>
      </c>
    </row>
    <row r="746" spans="1:1" x14ac:dyDescent="0.25">
      <c r="A746" s="637" t="str">
        <f>Translations!$B$459</f>
        <v>Ethiopia</v>
      </c>
    </row>
    <row r="747" spans="1:1" x14ac:dyDescent="0.25">
      <c r="A747" s="637" t="str">
        <f>Translations!$B$462</f>
        <v>Fiji</v>
      </c>
    </row>
    <row r="748" spans="1:1" x14ac:dyDescent="0.25">
      <c r="A748" s="637" t="str">
        <f>Translations!$B$377</f>
        <v>Finland</v>
      </c>
    </row>
    <row r="749" spans="1:1" x14ac:dyDescent="0.25">
      <c r="A749" s="637" t="str">
        <f>Translations!$B$378</f>
        <v>France</v>
      </c>
    </row>
    <row r="750" spans="1:1" x14ac:dyDescent="0.25">
      <c r="A750" s="637" t="str">
        <f>Translations!$B$465</f>
        <v>Gabon</v>
      </c>
    </row>
    <row r="751" spans="1:1" x14ac:dyDescent="0.25">
      <c r="A751" s="637" t="str">
        <f>Translations!$B$466</f>
        <v>Gambia</v>
      </c>
    </row>
    <row r="752" spans="1:1" x14ac:dyDescent="0.25">
      <c r="A752" s="637" t="str">
        <f>Translations!$B$467</f>
        <v>Georgia</v>
      </c>
    </row>
    <row r="753" spans="1:1" x14ac:dyDescent="0.25">
      <c r="A753" s="637" t="str">
        <f>Translations!$B$379</f>
        <v>Germany</v>
      </c>
    </row>
    <row r="754" spans="1:1" x14ac:dyDescent="0.25">
      <c r="A754" s="637" t="str">
        <f>Translations!$B$468</f>
        <v>Ghana</v>
      </c>
    </row>
    <row r="755" spans="1:1" x14ac:dyDescent="0.25">
      <c r="A755" s="637" t="str">
        <f>Translations!$B$380</f>
        <v>Greece</v>
      </c>
    </row>
    <row r="756" spans="1:1" x14ac:dyDescent="0.25">
      <c r="A756" s="637" t="str">
        <f>Translations!$B$471</f>
        <v>Grenada</v>
      </c>
    </row>
    <row r="757" spans="1:1" x14ac:dyDescent="0.25">
      <c r="A757" s="637" t="str">
        <f>Translations!$B$474</f>
        <v>Guatemala</v>
      </c>
    </row>
    <row r="758" spans="1:1" x14ac:dyDescent="0.25">
      <c r="A758" s="637" t="str">
        <f>Translations!$B$476</f>
        <v>Guinea</v>
      </c>
    </row>
    <row r="759" spans="1:1" x14ac:dyDescent="0.25">
      <c r="A759" s="637" t="str">
        <f>Translations!$B$477</f>
        <v>Guinea-Bissau</v>
      </c>
    </row>
    <row r="760" spans="1:1" x14ac:dyDescent="0.25">
      <c r="A760" s="637" t="str">
        <f>Translations!$B$478</f>
        <v>Guyana</v>
      </c>
    </row>
    <row r="761" spans="1:1" x14ac:dyDescent="0.25">
      <c r="A761" s="637" t="str">
        <f>Translations!$B$479</f>
        <v>Haiti</v>
      </c>
    </row>
    <row r="762" spans="1:1" x14ac:dyDescent="0.25">
      <c r="A762" s="637" t="str">
        <f>Translations!$B$481</f>
        <v>Honduras</v>
      </c>
    </row>
    <row r="763" spans="1:1" x14ac:dyDescent="0.25">
      <c r="A763" s="637" t="str">
        <f>Translations!$B$381</f>
        <v>Hungary</v>
      </c>
    </row>
    <row r="764" spans="1:1" x14ac:dyDescent="0.25">
      <c r="A764" s="637" t="str">
        <f>Translations!$B$382</f>
        <v>Iceland</v>
      </c>
    </row>
    <row r="765" spans="1:1" x14ac:dyDescent="0.25">
      <c r="A765" s="637" t="str">
        <f>Translations!$B$482</f>
        <v>India</v>
      </c>
    </row>
    <row r="766" spans="1:1" x14ac:dyDescent="0.25">
      <c r="A766" s="637" t="str">
        <f>Translations!$B$483</f>
        <v>Indonesia</v>
      </c>
    </row>
    <row r="767" spans="1:1" x14ac:dyDescent="0.25">
      <c r="A767" s="637" t="str">
        <f>Translations!$B$1237</f>
        <v>Iran (Islamic Republic of)</v>
      </c>
    </row>
    <row r="768" spans="1:1" x14ac:dyDescent="0.25">
      <c r="A768" s="637" t="str">
        <f>Translations!$B$485</f>
        <v>Iraq</v>
      </c>
    </row>
    <row r="769" spans="1:1" x14ac:dyDescent="0.25">
      <c r="A769" s="637" t="str">
        <f>Translations!$B$383</f>
        <v>Ireland</v>
      </c>
    </row>
    <row r="770" spans="1:1" x14ac:dyDescent="0.25">
      <c r="A770" s="637" t="str">
        <f>Translations!$B$487</f>
        <v>Israel</v>
      </c>
    </row>
    <row r="771" spans="1:1" x14ac:dyDescent="0.25">
      <c r="A771" s="637" t="str">
        <f>Translations!$B$384</f>
        <v>Italy</v>
      </c>
    </row>
    <row r="772" spans="1:1" x14ac:dyDescent="0.25">
      <c r="A772" s="637" t="str">
        <f>Translations!$B$488</f>
        <v>Jamaica</v>
      </c>
    </row>
    <row r="773" spans="1:1" x14ac:dyDescent="0.25">
      <c r="A773" s="637" t="str">
        <f>Translations!$B$489</f>
        <v>Japan</v>
      </c>
    </row>
    <row r="774" spans="1:1" x14ac:dyDescent="0.25">
      <c r="A774" s="637" t="str">
        <f>Translations!$B$491</f>
        <v>Jordan</v>
      </c>
    </row>
    <row r="775" spans="1:1" x14ac:dyDescent="0.25">
      <c r="A775" s="637" t="str">
        <f>Translations!$B$492</f>
        <v>Kazakhstan</v>
      </c>
    </row>
    <row r="776" spans="1:1" x14ac:dyDescent="0.25">
      <c r="A776" s="637" t="str">
        <f>Translations!$B$493</f>
        <v>Kenya</v>
      </c>
    </row>
    <row r="777" spans="1:1" x14ac:dyDescent="0.25">
      <c r="A777" s="637" t="str">
        <f>Translations!$B$494</f>
        <v>Kiribati</v>
      </c>
    </row>
    <row r="778" spans="1:1" x14ac:dyDescent="0.25">
      <c r="A778" s="637" t="str">
        <f>Translations!$B$495</f>
        <v>Kuwait</v>
      </c>
    </row>
    <row r="779" spans="1:1" x14ac:dyDescent="0.25">
      <c r="A779" s="637" t="str">
        <f>Translations!$B$496</f>
        <v>Kyrgyzstan</v>
      </c>
    </row>
    <row r="780" spans="1:1" x14ac:dyDescent="0.25">
      <c r="A780" s="637" t="str">
        <f>Translations!$B$497</f>
        <v>Lao People's Democratic Republic</v>
      </c>
    </row>
    <row r="781" spans="1:1" x14ac:dyDescent="0.25">
      <c r="A781" s="637" t="str">
        <f>Translations!$B$385</f>
        <v>Latvia</v>
      </c>
    </row>
    <row r="782" spans="1:1" x14ac:dyDescent="0.25">
      <c r="A782" s="637" t="str">
        <f>Translations!$B$498</f>
        <v>Lebanon</v>
      </c>
    </row>
    <row r="783" spans="1:1" x14ac:dyDescent="0.25">
      <c r="A783" s="637" t="str">
        <f>Translations!$B$499</f>
        <v>Lesotho</v>
      </c>
    </row>
    <row r="784" spans="1:1" x14ac:dyDescent="0.25">
      <c r="A784" s="637" t="str">
        <f>Translations!$B$500</f>
        <v>Liberia</v>
      </c>
    </row>
    <row r="785" spans="1:1" x14ac:dyDescent="0.25">
      <c r="A785" s="637" t="str">
        <f>Translations!$B$501</f>
        <v>Libya</v>
      </c>
    </row>
    <row r="786" spans="1:1" x14ac:dyDescent="0.25">
      <c r="A786" s="637" t="str">
        <f>Translations!$B$387</f>
        <v>Lithuania</v>
      </c>
    </row>
    <row r="787" spans="1:1" x14ac:dyDescent="0.25">
      <c r="A787" s="637" t="str">
        <f>Translations!$B$388</f>
        <v>Luxembourg</v>
      </c>
    </row>
    <row r="788" spans="1:1" x14ac:dyDescent="0.25">
      <c r="A788" s="637" t="str">
        <f>Translations!$B$502</f>
        <v>Madagascar</v>
      </c>
    </row>
    <row r="789" spans="1:1" x14ac:dyDescent="0.25">
      <c r="A789" s="637" t="str">
        <f>Translations!$B$503</f>
        <v>Malawi</v>
      </c>
    </row>
    <row r="790" spans="1:1" x14ac:dyDescent="0.25">
      <c r="A790" s="637" t="str">
        <f>Translations!$B$504</f>
        <v>Malaysia</v>
      </c>
    </row>
    <row r="791" spans="1:1" x14ac:dyDescent="0.25">
      <c r="A791" s="637" t="str">
        <f>Translations!$B$505</f>
        <v>Maldives</v>
      </c>
    </row>
    <row r="792" spans="1:1" x14ac:dyDescent="0.25">
      <c r="A792" s="637" t="str">
        <f>Translations!$B$506</f>
        <v>Mali</v>
      </c>
    </row>
    <row r="793" spans="1:1" x14ac:dyDescent="0.25">
      <c r="A793" s="637" t="str">
        <f>Translations!$B$389</f>
        <v>Malta</v>
      </c>
    </row>
    <row r="794" spans="1:1" x14ac:dyDescent="0.25">
      <c r="A794" s="637" t="str">
        <f>Translations!$B$507</f>
        <v>Marshall Islands</v>
      </c>
    </row>
    <row r="795" spans="1:1" x14ac:dyDescent="0.25">
      <c r="A795" s="637" t="str">
        <f>Translations!$B$509</f>
        <v>Mauritania</v>
      </c>
    </row>
    <row r="796" spans="1:1" x14ac:dyDescent="0.25">
      <c r="A796" s="637" t="str">
        <f>Translations!$B$510</f>
        <v>Mauritius</v>
      </c>
    </row>
    <row r="797" spans="1:1" x14ac:dyDescent="0.25">
      <c r="A797" s="637" t="str">
        <f>Translations!$B$512</f>
        <v>Mexico</v>
      </c>
    </row>
    <row r="798" spans="1:1" x14ac:dyDescent="0.25">
      <c r="A798" s="637" t="str">
        <f>Translations!$B$1238</f>
        <v>Micronesia (Federated States of)</v>
      </c>
    </row>
    <row r="799" spans="1:1" x14ac:dyDescent="0.25">
      <c r="A799" s="637" t="str">
        <f>Translations!$B$514</f>
        <v>Monaco</v>
      </c>
    </row>
    <row r="800" spans="1:1" x14ac:dyDescent="0.25">
      <c r="A800" s="637" t="str">
        <f>Translations!$B$515</f>
        <v>Mongolia</v>
      </c>
    </row>
    <row r="801" spans="1:1" x14ac:dyDescent="0.25">
      <c r="A801" s="637" t="str">
        <f>Translations!$B$516</f>
        <v>Montenegro</v>
      </c>
    </row>
    <row r="802" spans="1:1" x14ac:dyDescent="0.25">
      <c r="A802" s="637" t="str">
        <f>Translations!$B$518</f>
        <v>Morocco</v>
      </c>
    </row>
    <row r="803" spans="1:1" x14ac:dyDescent="0.25">
      <c r="A803" s="637" t="str">
        <f>Translations!$B$519</f>
        <v>Mozambique</v>
      </c>
    </row>
    <row r="804" spans="1:1" x14ac:dyDescent="0.25">
      <c r="A804" s="637" t="str">
        <f>Translations!$B$520</f>
        <v>Myanmar</v>
      </c>
    </row>
    <row r="805" spans="1:1" x14ac:dyDescent="0.25">
      <c r="A805" s="637" t="str">
        <f>Translations!$B$521</f>
        <v>Namibia</v>
      </c>
    </row>
    <row r="806" spans="1:1" x14ac:dyDescent="0.25">
      <c r="A806" s="637" t="str">
        <f>Translations!$B$522</f>
        <v>Nauru</v>
      </c>
    </row>
    <row r="807" spans="1:1" x14ac:dyDescent="0.25">
      <c r="A807" s="637" t="str">
        <f>Translations!$B$523</f>
        <v>Nepal</v>
      </c>
    </row>
    <row r="808" spans="1:1" x14ac:dyDescent="0.25">
      <c r="A808" s="637" t="str">
        <f>Translations!$B$390</f>
        <v>Netherlands</v>
      </c>
    </row>
    <row r="809" spans="1:1" x14ac:dyDescent="0.25">
      <c r="A809" s="637" t="str">
        <f>Translations!$B$526</f>
        <v>New Zealand</v>
      </c>
    </row>
    <row r="810" spans="1:1" x14ac:dyDescent="0.25">
      <c r="A810" s="637" t="str">
        <f>Translations!$B$527</f>
        <v>Nicaragua</v>
      </c>
    </row>
    <row r="811" spans="1:1" x14ac:dyDescent="0.25">
      <c r="A811" s="637" t="str">
        <f>Translations!$B$528</f>
        <v>Niger</v>
      </c>
    </row>
    <row r="812" spans="1:1" x14ac:dyDescent="0.25">
      <c r="A812" s="637" t="str">
        <f>Translations!$B$529</f>
        <v>Nigeria</v>
      </c>
    </row>
    <row r="813" spans="1:1" x14ac:dyDescent="0.25">
      <c r="A813" s="637" t="str">
        <f>Translations!$B$1194</f>
        <v>North Macedonia</v>
      </c>
    </row>
    <row r="814" spans="1:1" x14ac:dyDescent="0.25">
      <c r="A814" s="637" t="str">
        <f>Translations!$B$391</f>
        <v>Norway</v>
      </c>
    </row>
    <row r="815" spans="1:1" x14ac:dyDescent="0.25">
      <c r="A815" s="637" t="str">
        <f>Translations!$B$534</f>
        <v>Oman</v>
      </c>
    </row>
    <row r="816" spans="1:1" x14ac:dyDescent="0.25">
      <c r="A816" s="637" t="str">
        <f>Translations!$B$535</f>
        <v>Pakistan</v>
      </c>
    </row>
    <row r="817" spans="1:1" x14ac:dyDescent="0.25">
      <c r="A817" s="637" t="str">
        <f>Translations!$B$536</f>
        <v>Palau</v>
      </c>
    </row>
    <row r="818" spans="1:1" x14ac:dyDescent="0.25">
      <c r="A818" s="637" t="str">
        <f>Translations!$B$537</f>
        <v>Panama</v>
      </c>
    </row>
    <row r="819" spans="1:1" x14ac:dyDescent="0.25">
      <c r="A819" s="637" t="str">
        <f>Translations!$B$538</f>
        <v>Papua New Guinea</v>
      </c>
    </row>
    <row r="820" spans="1:1" x14ac:dyDescent="0.25">
      <c r="A820" s="637" t="str">
        <f>Translations!$B$539</f>
        <v>Paraguay</v>
      </c>
    </row>
    <row r="821" spans="1:1" x14ac:dyDescent="0.25">
      <c r="A821" s="637" t="str">
        <f>Translations!$B$540</f>
        <v>Peru</v>
      </c>
    </row>
    <row r="822" spans="1:1" x14ac:dyDescent="0.25">
      <c r="A822" s="637" t="str">
        <f>Translations!$B$541</f>
        <v>Philippines</v>
      </c>
    </row>
    <row r="823" spans="1:1" x14ac:dyDescent="0.25">
      <c r="A823" s="637" t="str">
        <f>Translations!$B$392</f>
        <v>Poland</v>
      </c>
    </row>
    <row r="824" spans="1:1" x14ac:dyDescent="0.25">
      <c r="A824" s="637" t="str">
        <f>Translations!$B$393</f>
        <v>Portugal</v>
      </c>
    </row>
    <row r="825" spans="1:1" x14ac:dyDescent="0.25">
      <c r="A825" s="637" t="str">
        <f>Translations!$B$544</f>
        <v>Qatar</v>
      </c>
    </row>
    <row r="826" spans="1:1" x14ac:dyDescent="0.25">
      <c r="A826" s="637" t="str">
        <f>Translations!$B$1239</f>
        <v>Republic of Korea</v>
      </c>
    </row>
    <row r="827" spans="1:1" x14ac:dyDescent="0.25">
      <c r="A827" s="637" t="str">
        <f>Translations!$B$1240</f>
        <v>Republic of Moldova</v>
      </c>
    </row>
    <row r="828" spans="1:1" x14ac:dyDescent="0.25">
      <c r="A828" s="637" t="str">
        <f>Translations!$B$394</f>
        <v>Romania</v>
      </c>
    </row>
    <row r="829" spans="1:1" x14ac:dyDescent="0.25">
      <c r="A829" s="637" t="str">
        <f>Translations!$B$548</f>
        <v>Russian Federation</v>
      </c>
    </row>
    <row r="830" spans="1:1" x14ac:dyDescent="0.25">
      <c r="A830" s="637" t="str">
        <f>Translations!$B$549</f>
        <v>Rwanda</v>
      </c>
    </row>
    <row r="831" spans="1:1" x14ac:dyDescent="0.25">
      <c r="A831" s="637" t="str">
        <f>Translations!$B$552</f>
        <v>Saint Kitts and Nevis</v>
      </c>
    </row>
    <row r="832" spans="1:1" x14ac:dyDescent="0.25">
      <c r="A832" s="637" t="str">
        <f>Translations!$B$553</f>
        <v>Saint Lucia</v>
      </c>
    </row>
    <row r="833" spans="1:1" x14ac:dyDescent="0.25">
      <c r="A833" s="637" t="str">
        <f>Translations!$B$556</f>
        <v>Saint Vincent and the Grenadines</v>
      </c>
    </row>
    <row r="834" spans="1:1" x14ac:dyDescent="0.25">
      <c r="A834" s="637" t="str">
        <f>Translations!$B$557</f>
        <v>Samoa</v>
      </c>
    </row>
    <row r="835" spans="1:1" x14ac:dyDescent="0.25">
      <c r="A835" s="637" t="str">
        <f>Translations!$B$558</f>
        <v>San Marino</v>
      </c>
    </row>
    <row r="836" spans="1:1" x14ac:dyDescent="0.25">
      <c r="A836" s="637" t="str">
        <f>Translations!$B$559</f>
        <v>Sao Tome and Principe</v>
      </c>
    </row>
    <row r="837" spans="1:1" x14ac:dyDescent="0.25">
      <c r="A837" s="637" t="str">
        <f>Translations!$B$560</f>
        <v>Saudi Arabia</v>
      </c>
    </row>
    <row r="838" spans="1:1" x14ac:dyDescent="0.25">
      <c r="A838" s="637" t="str">
        <f>Translations!$B$561</f>
        <v>Senegal</v>
      </c>
    </row>
    <row r="839" spans="1:1" x14ac:dyDescent="0.25">
      <c r="A839" s="637" t="str">
        <f>Translations!$B$562</f>
        <v>Serbia</v>
      </c>
    </row>
    <row r="840" spans="1:1" x14ac:dyDescent="0.25">
      <c r="A840" s="637" t="str">
        <f>Translations!$B$563</f>
        <v>Seychelles</v>
      </c>
    </row>
    <row r="841" spans="1:1" x14ac:dyDescent="0.25">
      <c r="A841" s="637" t="str">
        <f>Translations!$B$564</f>
        <v>Sierra Leone</v>
      </c>
    </row>
    <row r="842" spans="1:1" x14ac:dyDescent="0.25">
      <c r="A842" s="637" t="str">
        <f>Translations!$B$565</f>
        <v>Singapore</v>
      </c>
    </row>
    <row r="843" spans="1:1" x14ac:dyDescent="0.25">
      <c r="A843" s="637" t="str">
        <f>Translations!$B$395</f>
        <v>Slovakia</v>
      </c>
    </row>
    <row r="844" spans="1:1" x14ac:dyDescent="0.25">
      <c r="A844" s="637" t="str">
        <f>Translations!$B$396</f>
        <v>Slovenia</v>
      </c>
    </row>
    <row r="845" spans="1:1" x14ac:dyDescent="0.25">
      <c r="A845" s="637" t="str">
        <f>Translations!$B$566</f>
        <v>Solomon Islands</v>
      </c>
    </row>
    <row r="846" spans="1:1" x14ac:dyDescent="0.25">
      <c r="A846" s="637" t="str">
        <f>Translations!$B$567</f>
        <v>Somalia</v>
      </c>
    </row>
    <row r="847" spans="1:1" x14ac:dyDescent="0.25">
      <c r="A847" s="637" t="str">
        <f>Translations!$B$568</f>
        <v>South Africa</v>
      </c>
    </row>
    <row r="848" spans="1:1" x14ac:dyDescent="0.25">
      <c r="A848" s="637" t="str">
        <f>Translations!$B$829</f>
        <v>South Sudan</v>
      </c>
    </row>
    <row r="849" spans="1:1" x14ac:dyDescent="0.25">
      <c r="A849" s="637" t="str">
        <f>Translations!$B$397</f>
        <v>Spain</v>
      </c>
    </row>
    <row r="850" spans="1:1" x14ac:dyDescent="0.25">
      <c r="A850" s="637" t="str">
        <f>Translations!$B$569</f>
        <v>Sri Lanka</v>
      </c>
    </row>
    <row r="851" spans="1:1" x14ac:dyDescent="0.25">
      <c r="A851" s="637" t="str">
        <f>Translations!$B$570</f>
        <v>Sudan</v>
      </c>
    </row>
    <row r="852" spans="1:1" x14ac:dyDescent="0.25">
      <c r="A852" s="637" t="str">
        <f>Translations!$B$571</f>
        <v>Suriname</v>
      </c>
    </row>
    <row r="853" spans="1:1" x14ac:dyDescent="0.25">
      <c r="A853" s="637" t="str">
        <f>Translations!$B$398</f>
        <v>Sweden</v>
      </c>
    </row>
    <row r="854" spans="1:1" x14ac:dyDescent="0.25">
      <c r="A854" s="637" t="str">
        <f>Translations!$B$574</f>
        <v>Switzerland</v>
      </c>
    </row>
    <row r="855" spans="1:1" x14ac:dyDescent="0.25">
      <c r="A855" s="637" t="str">
        <f>Translations!$B$575</f>
        <v>Syrian Arab Republic</v>
      </c>
    </row>
    <row r="856" spans="1:1" x14ac:dyDescent="0.25">
      <c r="A856" s="637" t="str">
        <f>Translations!$B$576</f>
        <v>Tajikistan</v>
      </c>
    </row>
    <row r="857" spans="1:1" x14ac:dyDescent="0.25">
      <c r="A857" s="637" t="str">
        <f>Translations!$B$577</f>
        <v>Thailand</v>
      </c>
    </row>
    <row r="858" spans="1:1" x14ac:dyDescent="0.25">
      <c r="A858" s="637" t="str">
        <f>Translations!$B$579</f>
        <v>Timor-Leste</v>
      </c>
    </row>
    <row r="859" spans="1:1" x14ac:dyDescent="0.25">
      <c r="A859" s="637" t="str">
        <f>Translations!$B$580</f>
        <v>Togo</v>
      </c>
    </row>
    <row r="860" spans="1:1" x14ac:dyDescent="0.25">
      <c r="A860" s="637" t="str">
        <f>Translations!$B$582</f>
        <v>Tonga</v>
      </c>
    </row>
    <row r="861" spans="1:1" x14ac:dyDescent="0.25">
      <c r="A861" s="637" t="str">
        <f>Translations!$B$583</f>
        <v>Trinidad and Tobago</v>
      </c>
    </row>
    <row r="862" spans="1:1" x14ac:dyDescent="0.25">
      <c r="A862" s="637" t="str">
        <f>Translations!$B$584</f>
        <v>Tunisia</v>
      </c>
    </row>
    <row r="863" spans="1:1" x14ac:dyDescent="0.25">
      <c r="A863" s="637" t="str">
        <f>Translations!$B$585</f>
        <v>Turkey</v>
      </c>
    </row>
    <row r="864" spans="1:1" x14ac:dyDescent="0.25">
      <c r="A864" s="637" t="str">
        <f>Translations!$B$586</f>
        <v>Turkmenistan</v>
      </c>
    </row>
    <row r="865" spans="1:1" x14ac:dyDescent="0.25">
      <c r="A865" s="637" t="str">
        <f>Translations!$B$588</f>
        <v>Tuvalu</v>
      </c>
    </row>
    <row r="866" spans="1:1" x14ac:dyDescent="0.25">
      <c r="A866" s="637" t="str">
        <f>Translations!$B$589</f>
        <v>Uganda</v>
      </c>
    </row>
    <row r="867" spans="1:1" x14ac:dyDescent="0.25">
      <c r="A867" s="637" t="str">
        <f>Translations!$B$590</f>
        <v>Ukraine</v>
      </c>
    </row>
    <row r="868" spans="1:1" x14ac:dyDescent="0.25">
      <c r="A868" s="637" t="str">
        <f>Translations!$B$591</f>
        <v>United Arab Emirates</v>
      </c>
    </row>
    <row r="869" spans="1:1" x14ac:dyDescent="0.25">
      <c r="A869" s="637" t="str">
        <f>Translations!$B$399</f>
        <v>United Kingdom</v>
      </c>
    </row>
    <row r="870" spans="1:1" x14ac:dyDescent="0.25">
      <c r="A870" s="637" t="str">
        <f>Translations!$B$1241</f>
        <v>United Republic of Tanzania</v>
      </c>
    </row>
    <row r="871" spans="1:1" x14ac:dyDescent="0.25">
      <c r="A871" s="637" t="str">
        <f>Translations!$B$593</f>
        <v>United States</v>
      </c>
    </row>
    <row r="872" spans="1:1" x14ac:dyDescent="0.25">
      <c r="A872" s="637" t="str">
        <f>Translations!$B$595</f>
        <v>Uruguay</v>
      </c>
    </row>
    <row r="873" spans="1:1" x14ac:dyDescent="0.25">
      <c r="A873" s="637" t="str">
        <f>Translations!$B$596</f>
        <v>Uzbekistan</v>
      </c>
    </row>
    <row r="874" spans="1:1" x14ac:dyDescent="0.25">
      <c r="A874" s="637" t="str">
        <f>Translations!$B$597</f>
        <v>Vanuatu</v>
      </c>
    </row>
    <row r="875" spans="1:1" x14ac:dyDescent="0.25">
      <c r="A875" s="637" t="str">
        <f>Translations!$B$1242</f>
        <v>Venezuela (Bolivarian Republic of)</v>
      </c>
    </row>
    <row r="876" spans="1:1" x14ac:dyDescent="0.25">
      <c r="A876" s="637" t="str">
        <f>Translations!$B$599</f>
        <v>Viet Nam</v>
      </c>
    </row>
    <row r="877" spans="1:1" x14ac:dyDescent="0.25">
      <c r="A877" s="637" t="str">
        <f>Translations!$B$602</f>
        <v>Yemen</v>
      </c>
    </row>
    <row r="878" spans="1:1" x14ac:dyDescent="0.25">
      <c r="A878" s="637" t="str">
        <f>Translations!$B$603</f>
        <v>Zambia</v>
      </c>
    </row>
    <row r="879" spans="1:1" x14ac:dyDescent="0.25">
      <c r="A879" s="637" t="str">
        <f>Translations!$B$604</f>
        <v>Zimbabwe</v>
      </c>
    </row>
    <row r="883" spans="1:1" x14ac:dyDescent="0.25">
      <c r="A883" s="32" t="s">
        <v>1530</v>
      </c>
    </row>
    <row r="884" spans="1:1" x14ac:dyDescent="0.25">
      <c r="A884" s="33" t="str">
        <f>Translations!$B$368</f>
        <v>Please select</v>
      </c>
    </row>
    <row r="885" spans="1:1" x14ac:dyDescent="0.25">
      <c r="A885" s="33" t="str">
        <f>Translations!$B$369</f>
        <v>Austria</v>
      </c>
    </row>
    <row r="886" spans="1:1" x14ac:dyDescent="0.25">
      <c r="A886" s="33" t="str">
        <f>Translations!$B$370</f>
        <v>Belgium</v>
      </c>
    </row>
    <row r="887" spans="1:1" x14ac:dyDescent="0.25">
      <c r="A887" s="33" t="str">
        <f>Translations!$B$371</f>
        <v>Bulgaria</v>
      </c>
    </row>
    <row r="888" spans="1:1" x14ac:dyDescent="0.25">
      <c r="A888" s="33" t="str">
        <f>Translations!$B$372</f>
        <v>Croatia</v>
      </c>
    </row>
    <row r="889" spans="1:1" x14ac:dyDescent="0.25">
      <c r="A889" s="33" t="str">
        <f>Translations!$B$373</f>
        <v>Cyprus</v>
      </c>
    </row>
    <row r="890" spans="1:1" x14ac:dyDescent="0.25">
      <c r="A890" s="33" t="str">
        <f>Translations!$B$374</f>
        <v>Czechia</v>
      </c>
    </row>
    <row r="891" spans="1:1" x14ac:dyDescent="0.25">
      <c r="A891" s="33" t="str">
        <f>Translations!$B$375</f>
        <v>Denmark</v>
      </c>
    </row>
    <row r="892" spans="1:1" x14ac:dyDescent="0.25">
      <c r="A892" s="33" t="str">
        <f>Translations!$B$376</f>
        <v>Estonia</v>
      </c>
    </row>
    <row r="893" spans="1:1" x14ac:dyDescent="0.25">
      <c r="A893" s="33" t="str">
        <f>Translations!$B$377</f>
        <v>Finland</v>
      </c>
    </row>
    <row r="894" spans="1:1" x14ac:dyDescent="0.25">
      <c r="A894" s="33" t="str">
        <f>Translations!$B$378</f>
        <v>France</v>
      </c>
    </row>
    <row r="895" spans="1:1" x14ac:dyDescent="0.25">
      <c r="A895" s="33" t="str">
        <f>Translations!$B$379</f>
        <v>Germany</v>
      </c>
    </row>
    <row r="896" spans="1:1" x14ac:dyDescent="0.25">
      <c r="A896" s="33" t="str">
        <f>Translations!$B$380</f>
        <v>Greece</v>
      </c>
    </row>
    <row r="897" spans="1:1" x14ac:dyDescent="0.25">
      <c r="A897" s="33" t="str">
        <f>Translations!$B$381</f>
        <v>Hungary</v>
      </c>
    </row>
    <row r="898" spans="1:1" x14ac:dyDescent="0.25">
      <c r="A898" s="34" t="str">
        <f>Translations!$B$382</f>
        <v>Iceland</v>
      </c>
    </row>
    <row r="899" spans="1:1" x14ac:dyDescent="0.25">
      <c r="A899" s="33" t="str">
        <f>Translations!$B$383</f>
        <v>Ireland</v>
      </c>
    </row>
    <row r="900" spans="1:1" x14ac:dyDescent="0.25">
      <c r="A900" s="33" t="str">
        <f>Translations!$B$384</f>
        <v>Italy</v>
      </c>
    </row>
    <row r="901" spans="1:1" x14ac:dyDescent="0.25">
      <c r="A901" s="33" t="str">
        <f>Translations!$B$385</f>
        <v>Latvia</v>
      </c>
    </row>
    <row r="902" spans="1:1" x14ac:dyDescent="0.25">
      <c r="A902" s="33" t="str">
        <f>Translations!$B$386</f>
        <v>Liechtenstein</v>
      </c>
    </row>
    <row r="903" spans="1:1" x14ac:dyDescent="0.25">
      <c r="A903" s="33" t="str">
        <f>Translations!$B$387</f>
        <v>Lithuania</v>
      </c>
    </row>
    <row r="904" spans="1:1" x14ac:dyDescent="0.25">
      <c r="A904" s="33" t="str">
        <f>Translations!$B$388</f>
        <v>Luxembourg</v>
      </c>
    </row>
    <row r="905" spans="1:1" x14ac:dyDescent="0.25">
      <c r="A905" s="33" t="str">
        <f>Translations!$B$389</f>
        <v>Malta</v>
      </c>
    </row>
    <row r="906" spans="1:1" x14ac:dyDescent="0.25">
      <c r="A906" s="33" t="str">
        <f>Translations!$B$390</f>
        <v>Netherlands</v>
      </c>
    </row>
    <row r="907" spans="1:1" x14ac:dyDescent="0.25">
      <c r="A907" s="34" t="str">
        <f>Translations!$B$391</f>
        <v>Norway</v>
      </c>
    </row>
    <row r="908" spans="1:1" x14ac:dyDescent="0.25">
      <c r="A908" s="33" t="str">
        <f>Translations!$B$392</f>
        <v>Poland</v>
      </c>
    </row>
    <row r="909" spans="1:1" x14ac:dyDescent="0.25">
      <c r="A909" s="33" t="str">
        <f>Translations!$B$393</f>
        <v>Portugal</v>
      </c>
    </row>
    <row r="910" spans="1:1" x14ac:dyDescent="0.25">
      <c r="A910" s="33" t="str">
        <f>Translations!$B$394</f>
        <v>Romania</v>
      </c>
    </row>
    <row r="911" spans="1:1" x14ac:dyDescent="0.25">
      <c r="A911" s="33" t="str">
        <f>Translations!$B$395</f>
        <v>Slovakia</v>
      </c>
    </row>
    <row r="912" spans="1:1" x14ac:dyDescent="0.25">
      <c r="A912" s="33" t="str">
        <f>Translations!$B$396</f>
        <v>Slovenia</v>
      </c>
    </row>
    <row r="913" spans="1:1" x14ac:dyDescent="0.25">
      <c r="A913" s="33" t="str">
        <f>Translations!$B$397</f>
        <v>Spain</v>
      </c>
    </row>
    <row r="914" spans="1:1" x14ac:dyDescent="0.25">
      <c r="A914" s="33" t="str">
        <f>Translations!$B$398</f>
        <v>Sweden</v>
      </c>
    </row>
    <row r="915" spans="1:1" x14ac:dyDescent="0.25">
      <c r="A915" s="34" t="str">
        <f>Translations!$B$574</f>
        <v>Switzerland</v>
      </c>
    </row>
    <row r="916" spans="1:1" x14ac:dyDescent="0.25">
      <c r="A916" s="33" t="str">
        <f>Translations!$B$399</f>
        <v>United Kingdom</v>
      </c>
    </row>
  </sheetData>
  <sheetProtection sheet="1" objects="1" scenarios="1" formatCells="0" formatColumns="0" formatRows="0" insertColumns="0" insertRows="0"/>
  <phoneticPr fontId="9"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indexed="12"/>
  </sheetPr>
  <dimension ref="A2"/>
  <sheetViews>
    <sheetView workbookViewId="0"/>
  </sheetViews>
  <sheetFormatPr defaultColWidth="11.44140625" defaultRowHeight="13.2" x14ac:dyDescent="0.25"/>
  <cols>
    <col min="1" max="16384" width="11.44140625" style="5"/>
  </cols>
  <sheetData>
    <row r="2" spans="1:1" ht="22.8" x14ac:dyDescent="0.4">
      <c r="A2" s="4" t="s">
        <v>815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tabColor rgb="FF0070C0"/>
  </sheetPr>
  <dimension ref="A1:C1294"/>
  <sheetViews>
    <sheetView zoomScale="145" zoomScaleNormal="145" workbookViewId="0">
      <pane xSplit="1" ySplit="1" topLeftCell="B2" activePane="bottomRight" state="frozen"/>
      <selection pane="topRight" activeCell="B1" sqref="B1"/>
      <selection pane="bottomLeft" activeCell="A2" sqref="A2"/>
      <selection pane="bottomRight" activeCell="A2" sqref="A2"/>
    </sheetView>
  </sheetViews>
  <sheetFormatPr defaultColWidth="11.44140625" defaultRowHeight="13.2" x14ac:dyDescent="0.25"/>
  <cols>
    <col min="1" max="1" width="8.33203125" style="380" customWidth="1"/>
    <col min="2" max="2" width="90.6640625" style="108" customWidth="1"/>
    <col min="3" max="3" width="90.6640625" style="662" customWidth="1"/>
    <col min="4" max="16384" width="11.44140625" style="73"/>
  </cols>
  <sheetData>
    <row r="1" spans="1:3" ht="14.4" x14ac:dyDescent="0.3">
      <c r="A1" s="379" t="s">
        <v>813</v>
      </c>
      <c r="B1" s="107" t="s">
        <v>814</v>
      </c>
      <c r="C1" s="640" t="s">
        <v>1407</v>
      </c>
    </row>
    <row r="2" spans="1:3" ht="24.6" x14ac:dyDescent="0.25">
      <c r="A2" s="106">
        <v>1</v>
      </c>
      <c r="B2" s="321" t="s">
        <v>701</v>
      </c>
      <c r="C2" s="641" t="s">
        <v>701</v>
      </c>
    </row>
    <row r="3" spans="1:3" ht="17.399999999999999" x14ac:dyDescent="0.25">
      <c r="A3" s="106">
        <v>2</v>
      </c>
      <c r="B3" s="322" t="s">
        <v>252</v>
      </c>
      <c r="C3" s="642" t="s">
        <v>252</v>
      </c>
    </row>
    <row r="4" spans="1:3" x14ac:dyDescent="0.25">
      <c r="A4" s="106">
        <v>3</v>
      </c>
      <c r="B4" s="323" t="s">
        <v>253</v>
      </c>
      <c r="C4" s="643" t="s">
        <v>253</v>
      </c>
    </row>
    <row r="5" spans="1:3" x14ac:dyDescent="0.25">
      <c r="A5" s="106">
        <v>4</v>
      </c>
      <c r="B5" s="323" t="s">
        <v>890</v>
      </c>
      <c r="C5" s="643" t="s">
        <v>890</v>
      </c>
    </row>
    <row r="6" spans="1:3" x14ac:dyDescent="0.25">
      <c r="A6" s="106">
        <v>5</v>
      </c>
      <c r="B6" s="323" t="s">
        <v>254</v>
      </c>
      <c r="C6" s="643" t="s">
        <v>254</v>
      </c>
    </row>
    <row r="7" spans="1:3" x14ac:dyDescent="0.25">
      <c r="A7" s="106">
        <v>6</v>
      </c>
      <c r="B7" s="323" t="s">
        <v>693</v>
      </c>
      <c r="C7" s="643" t="s">
        <v>693</v>
      </c>
    </row>
    <row r="8" spans="1:3" x14ac:dyDescent="0.25">
      <c r="A8" s="106">
        <v>7</v>
      </c>
      <c r="B8" s="323" t="s">
        <v>144</v>
      </c>
      <c r="C8" s="643" t="s">
        <v>144</v>
      </c>
    </row>
    <row r="9" spans="1:3" x14ac:dyDescent="0.25">
      <c r="A9" s="106">
        <v>8</v>
      </c>
      <c r="B9" s="323" t="s">
        <v>707</v>
      </c>
      <c r="C9" s="643" t="s">
        <v>707</v>
      </c>
    </row>
    <row r="10" spans="1:3" x14ac:dyDescent="0.25">
      <c r="A10" s="106">
        <v>9</v>
      </c>
      <c r="B10" s="323" t="s">
        <v>702</v>
      </c>
      <c r="C10" s="643" t="s">
        <v>702</v>
      </c>
    </row>
    <row r="11" spans="1:3" x14ac:dyDescent="0.25">
      <c r="A11" s="106">
        <v>10</v>
      </c>
      <c r="B11" s="323" t="s">
        <v>703</v>
      </c>
      <c r="C11" s="643" t="s">
        <v>703</v>
      </c>
    </row>
    <row r="12" spans="1:3" x14ac:dyDescent="0.25">
      <c r="A12" s="106">
        <v>11</v>
      </c>
      <c r="B12" s="323" t="s">
        <v>704</v>
      </c>
      <c r="C12" s="643" t="s">
        <v>704</v>
      </c>
    </row>
    <row r="13" spans="1:3" x14ac:dyDescent="0.25">
      <c r="A13" s="106">
        <v>12</v>
      </c>
      <c r="B13" s="323" t="s">
        <v>705</v>
      </c>
      <c r="C13" s="643" t="s">
        <v>705</v>
      </c>
    </row>
    <row r="14" spans="1:3" x14ac:dyDescent="0.25">
      <c r="A14" s="106">
        <v>13</v>
      </c>
      <c r="B14" s="323" t="s">
        <v>706</v>
      </c>
      <c r="C14" s="643" t="s">
        <v>706</v>
      </c>
    </row>
    <row r="15" spans="1:3" x14ac:dyDescent="0.25">
      <c r="A15" s="106">
        <v>14</v>
      </c>
      <c r="B15" s="323" t="s">
        <v>229</v>
      </c>
      <c r="C15" s="643" t="s">
        <v>229</v>
      </c>
    </row>
    <row r="16" spans="1:3" x14ac:dyDescent="0.25">
      <c r="A16" s="106">
        <v>15</v>
      </c>
      <c r="B16" s="323" t="s">
        <v>234</v>
      </c>
      <c r="C16" s="643" t="s">
        <v>234</v>
      </c>
    </row>
    <row r="17" spans="1:3" x14ac:dyDescent="0.25">
      <c r="A17" s="106">
        <v>16</v>
      </c>
      <c r="B17" s="323" t="s">
        <v>724</v>
      </c>
      <c r="C17" s="643" t="s">
        <v>724</v>
      </c>
    </row>
    <row r="18" spans="1:3" x14ac:dyDescent="0.25">
      <c r="A18" s="106">
        <v>17</v>
      </c>
      <c r="B18" s="323" t="s">
        <v>248</v>
      </c>
      <c r="C18" s="643" t="s">
        <v>248</v>
      </c>
    </row>
    <row r="19" spans="1:3" x14ac:dyDescent="0.25">
      <c r="A19" s="106">
        <v>18</v>
      </c>
      <c r="B19" s="323" t="s">
        <v>233</v>
      </c>
      <c r="C19" s="643" t="s">
        <v>233</v>
      </c>
    </row>
    <row r="20" spans="1:3" x14ac:dyDescent="0.25">
      <c r="A20" s="106">
        <v>19</v>
      </c>
      <c r="B20" s="323" t="s">
        <v>143</v>
      </c>
      <c r="C20" s="643" t="s">
        <v>143</v>
      </c>
    </row>
    <row r="21" spans="1:3" x14ac:dyDescent="0.25">
      <c r="A21" s="106">
        <v>20</v>
      </c>
      <c r="B21" s="324" t="s">
        <v>129</v>
      </c>
      <c r="C21" s="644" t="s">
        <v>129</v>
      </c>
    </row>
    <row r="22" spans="1:3" x14ac:dyDescent="0.25">
      <c r="A22" s="106">
        <v>21</v>
      </c>
      <c r="B22" s="325" t="s">
        <v>812</v>
      </c>
      <c r="C22" s="643" t="s">
        <v>812</v>
      </c>
    </row>
    <row r="23" spans="1:3" x14ac:dyDescent="0.25">
      <c r="A23" s="106">
        <v>22</v>
      </c>
      <c r="B23" s="323" t="s">
        <v>835</v>
      </c>
      <c r="C23" s="643" t="s">
        <v>835</v>
      </c>
    </row>
    <row r="24" spans="1:3" x14ac:dyDescent="0.25">
      <c r="A24" s="106">
        <v>23</v>
      </c>
      <c r="B24" s="325" t="s">
        <v>834</v>
      </c>
      <c r="C24" s="643" t="s">
        <v>834</v>
      </c>
    </row>
    <row r="25" spans="1:3" ht="27" thickBot="1" x14ac:dyDescent="0.3">
      <c r="A25" s="106">
        <v>24</v>
      </c>
      <c r="B25" s="324" t="s">
        <v>213</v>
      </c>
      <c r="C25" s="644" t="s">
        <v>213</v>
      </c>
    </row>
    <row r="26" spans="1:3" ht="13.8" thickBot="1" x14ac:dyDescent="0.3">
      <c r="A26" s="106">
        <v>25</v>
      </c>
      <c r="B26" s="326" t="s">
        <v>214</v>
      </c>
      <c r="C26" s="643" t="s">
        <v>214</v>
      </c>
    </row>
    <row r="27" spans="1:3" ht="26.4" x14ac:dyDescent="0.25">
      <c r="A27" s="106">
        <v>26</v>
      </c>
      <c r="B27" s="326" t="s">
        <v>215</v>
      </c>
      <c r="C27" s="643" t="s">
        <v>215</v>
      </c>
    </row>
    <row r="28" spans="1:3" ht="13.8" thickBot="1" x14ac:dyDescent="0.3">
      <c r="A28" s="106">
        <v>27</v>
      </c>
      <c r="B28" s="324" t="s">
        <v>128</v>
      </c>
      <c r="C28" s="644" t="s">
        <v>128</v>
      </c>
    </row>
    <row r="29" spans="1:3" ht="13.8" thickBot="1" x14ac:dyDescent="0.3">
      <c r="A29" s="106">
        <v>28</v>
      </c>
      <c r="B29" s="327" t="s">
        <v>124</v>
      </c>
      <c r="C29" s="643" t="s">
        <v>124</v>
      </c>
    </row>
    <row r="30" spans="1:3" ht="13.8" thickBot="1" x14ac:dyDescent="0.3">
      <c r="A30" s="106">
        <v>29</v>
      </c>
      <c r="B30" s="328" t="s">
        <v>127</v>
      </c>
      <c r="C30" s="643" t="s">
        <v>127</v>
      </c>
    </row>
    <row r="31" spans="1:3" ht="13.8" thickBot="1" x14ac:dyDescent="0.3">
      <c r="A31" s="106">
        <v>30</v>
      </c>
      <c r="B31" s="328" t="s">
        <v>125</v>
      </c>
      <c r="C31" s="643" t="s">
        <v>125</v>
      </c>
    </row>
    <row r="32" spans="1:3" ht="13.8" thickBot="1" x14ac:dyDescent="0.3">
      <c r="A32" s="106">
        <v>31</v>
      </c>
      <c r="B32" s="328" t="s">
        <v>126</v>
      </c>
      <c r="C32" s="643" t="s">
        <v>126</v>
      </c>
    </row>
    <row r="33" spans="1:3" ht="17.399999999999999" x14ac:dyDescent="0.25">
      <c r="A33" s="106">
        <v>32</v>
      </c>
      <c r="B33" s="329" t="s">
        <v>255</v>
      </c>
      <c r="C33" s="642" t="s">
        <v>255</v>
      </c>
    </row>
    <row r="34" spans="1:3" ht="52.8" x14ac:dyDescent="0.25">
      <c r="A34" s="106">
        <v>33</v>
      </c>
      <c r="B34" s="323" t="s">
        <v>1213</v>
      </c>
      <c r="C34" s="643" t="s">
        <v>1213</v>
      </c>
    </row>
    <row r="35" spans="1:3" x14ac:dyDescent="0.25">
      <c r="A35" s="106">
        <v>34</v>
      </c>
      <c r="B35" s="325" t="s">
        <v>845</v>
      </c>
      <c r="C35" s="643" t="s">
        <v>845</v>
      </c>
    </row>
    <row r="36" spans="1:3" ht="26.4" x14ac:dyDescent="0.25">
      <c r="A36" s="106">
        <v>35</v>
      </c>
      <c r="B36" t="s">
        <v>1204</v>
      </c>
      <c r="C36" s="645" t="s">
        <v>1204</v>
      </c>
    </row>
    <row r="37" spans="1:3" ht="26.4" x14ac:dyDescent="0.25">
      <c r="A37" s="106">
        <v>36</v>
      </c>
      <c r="B37" s="325" t="s">
        <v>977</v>
      </c>
      <c r="C37" s="643" t="s">
        <v>977</v>
      </c>
    </row>
    <row r="38" spans="1:3" ht="26.4" x14ac:dyDescent="0.25">
      <c r="A38" s="106">
        <v>37</v>
      </c>
      <c r="B38" t="s">
        <v>1205</v>
      </c>
      <c r="C38" s="645" t="s">
        <v>1205</v>
      </c>
    </row>
    <row r="39" spans="1:3" ht="26.4" x14ac:dyDescent="0.25">
      <c r="A39" s="106">
        <v>38</v>
      </c>
      <c r="B39" s="325" t="s">
        <v>846</v>
      </c>
      <c r="C39" s="643" t="s">
        <v>846</v>
      </c>
    </row>
    <row r="40" spans="1:3" ht="39.6" x14ac:dyDescent="0.25">
      <c r="A40" s="106">
        <v>39</v>
      </c>
      <c r="B40" s="330" t="s">
        <v>850</v>
      </c>
      <c r="C40" s="646" t="s">
        <v>850</v>
      </c>
    </row>
    <row r="41" spans="1:3" x14ac:dyDescent="0.25">
      <c r="A41" s="106">
        <v>40</v>
      </c>
      <c r="B41" s="325" t="s">
        <v>847</v>
      </c>
      <c r="C41" s="643" t="s">
        <v>847</v>
      </c>
    </row>
    <row r="42" spans="1:3" ht="66" x14ac:dyDescent="0.25">
      <c r="A42" s="106">
        <v>41</v>
      </c>
      <c r="B42" s="330" t="s">
        <v>848</v>
      </c>
      <c r="C42" s="646" t="s">
        <v>848</v>
      </c>
    </row>
    <row r="43" spans="1:3" ht="66" x14ac:dyDescent="0.25">
      <c r="A43" s="106">
        <v>42</v>
      </c>
      <c r="B43" s="325" t="s">
        <v>851</v>
      </c>
      <c r="C43" s="643" t="s">
        <v>851</v>
      </c>
    </row>
    <row r="44" spans="1:3" x14ac:dyDescent="0.25">
      <c r="A44" s="106">
        <v>43</v>
      </c>
      <c r="B44" s="325" t="s">
        <v>849</v>
      </c>
      <c r="C44" s="643" t="s">
        <v>849</v>
      </c>
    </row>
    <row r="45" spans="1:3" x14ac:dyDescent="0.25">
      <c r="A45" s="106">
        <v>44</v>
      </c>
      <c r="B45" s="323" t="s">
        <v>736</v>
      </c>
      <c r="C45" s="643" t="s">
        <v>736</v>
      </c>
    </row>
    <row r="46" spans="1:3" ht="52.8" x14ac:dyDescent="0.25">
      <c r="A46" s="106">
        <v>45</v>
      </c>
      <c r="B46" s="323" t="s">
        <v>1166</v>
      </c>
      <c r="C46" s="643" t="s">
        <v>1166</v>
      </c>
    </row>
    <row r="47" spans="1:3" ht="26.4" x14ac:dyDescent="0.25">
      <c r="A47" s="106">
        <v>46</v>
      </c>
      <c r="B47" s="324" t="s">
        <v>1212</v>
      </c>
      <c r="C47" s="644" t="s">
        <v>1212</v>
      </c>
    </row>
    <row r="48" spans="1:3" ht="15.6" x14ac:dyDescent="0.25">
      <c r="A48" s="106">
        <v>47</v>
      </c>
      <c r="B48" s="331" t="s">
        <v>148</v>
      </c>
      <c r="C48" s="647" t="s">
        <v>148</v>
      </c>
    </row>
    <row r="49" spans="1:3" ht="52.8" x14ac:dyDescent="0.25">
      <c r="A49" s="106">
        <v>48</v>
      </c>
      <c r="B49" s="324" t="s">
        <v>171</v>
      </c>
      <c r="C49" s="644" t="s">
        <v>1418</v>
      </c>
    </row>
    <row r="50" spans="1:3" ht="26.4" x14ac:dyDescent="0.25">
      <c r="A50" s="106">
        <v>49</v>
      </c>
      <c r="B50" s="323" t="s">
        <v>893</v>
      </c>
      <c r="C50" s="643" t="s">
        <v>893</v>
      </c>
    </row>
    <row r="51" spans="1:3" ht="26.4" x14ac:dyDescent="0.25">
      <c r="A51" s="106">
        <v>50</v>
      </c>
      <c r="B51" s="323" t="s">
        <v>782</v>
      </c>
      <c r="C51" s="643" t="s">
        <v>782</v>
      </c>
    </row>
    <row r="52" spans="1:3" ht="39.6" x14ac:dyDescent="0.25">
      <c r="A52" s="106">
        <v>51</v>
      </c>
      <c r="B52" s="323" t="s">
        <v>853</v>
      </c>
      <c r="C52" s="643" t="s">
        <v>853</v>
      </c>
    </row>
    <row r="53" spans="1:3" x14ac:dyDescent="0.25">
      <c r="A53" s="106">
        <v>52</v>
      </c>
      <c r="B53" s="325" t="s">
        <v>852</v>
      </c>
      <c r="C53" s="643" t="s">
        <v>852</v>
      </c>
    </row>
    <row r="54" spans="1:3" ht="13.8" thickBot="1" x14ac:dyDescent="0.3">
      <c r="A54" s="106">
        <v>53</v>
      </c>
      <c r="B54" s="323" t="s">
        <v>205</v>
      </c>
      <c r="C54" s="643" t="s">
        <v>205</v>
      </c>
    </row>
    <row r="55" spans="1:3" x14ac:dyDescent="0.25">
      <c r="A55" s="106">
        <v>54</v>
      </c>
      <c r="B55" s="332" t="s">
        <v>149</v>
      </c>
      <c r="C55" s="643" t="s">
        <v>149</v>
      </c>
    </row>
    <row r="56" spans="1:3" ht="79.2" x14ac:dyDescent="0.25">
      <c r="A56" s="106">
        <v>55</v>
      </c>
      <c r="B56" s="323" t="s">
        <v>1167</v>
      </c>
      <c r="C56" s="643" t="s">
        <v>1167</v>
      </c>
    </row>
    <row r="57" spans="1:3" ht="79.2" x14ac:dyDescent="0.25">
      <c r="A57" s="106">
        <v>56</v>
      </c>
      <c r="B57" s="323" t="s">
        <v>854</v>
      </c>
      <c r="C57" s="643" t="s">
        <v>854</v>
      </c>
    </row>
    <row r="58" spans="1:3" ht="26.4" x14ac:dyDescent="0.25">
      <c r="A58" s="106">
        <v>57</v>
      </c>
      <c r="B58" s="323" t="s">
        <v>263</v>
      </c>
      <c r="C58" s="643" t="s">
        <v>263</v>
      </c>
    </row>
    <row r="59" spans="1:3" ht="26.4" x14ac:dyDescent="0.25">
      <c r="A59" s="106">
        <v>58</v>
      </c>
      <c r="B59" s="323" t="s">
        <v>150</v>
      </c>
      <c r="C59" s="643" t="s">
        <v>150</v>
      </c>
    </row>
    <row r="60" spans="1:3" ht="79.2" x14ac:dyDescent="0.25">
      <c r="A60" s="106">
        <v>59</v>
      </c>
      <c r="B60" s="324" t="s">
        <v>990</v>
      </c>
      <c r="C60" s="644" t="s">
        <v>1419</v>
      </c>
    </row>
    <row r="61" spans="1:3" ht="15.6" x14ac:dyDescent="0.25">
      <c r="A61" s="106">
        <v>60</v>
      </c>
      <c r="B61" s="333" t="s">
        <v>151</v>
      </c>
      <c r="C61" s="647" t="s">
        <v>151</v>
      </c>
    </row>
    <row r="62" spans="1:3" x14ac:dyDescent="0.25">
      <c r="A62" s="106">
        <v>61</v>
      </c>
      <c r="B62" s="324" t="s">
        <v>152</v>
      </c>
      <c r="C62" s="644" t="s">
        <v>152</v>
      </c>
    </row>
    <row r="63" spans="1:3" x14ac:dyDescent="0.25">
      <c r="A63" s="106">
        <v>62</v>
      </c>
      <c r="B63" s="325" t="s">
        <v>154</v>
      </c>
      <c r="C63" s="643" t="s">
        <v>154</v>
      </c>
    </row>
    <row r="64" spans="1:3" x14ac:dyDescent="0.25">
      <c r="A64" s="106">
        <v>63</v>
      </c>
      <c r="B64" s="323" t="s">
        <v>153</v>
      </c>
      <c r="C64" s="643" t="s">
        <v>153</v>
      </c>
    </row>
    <row r="65" spans="1:3" x14ac:dyDescent="0.25">
      <c r="A65" s="106">
        <v>64</v>
      </c>
      <c r="B65" s="325" t="s">
        <v>155</v>
      </c>
      <c r="C65" s="643" t="s">
        <v>155</v>
      </c>
    </row>
    <row r="66" spans="1:3" x14ac:dyDescent="0.25">
      <c r="A66" s="106">
        <v>65</v>
      </c>
      <c r="B66" s="323" t="s">
        <v>855</v>
      </c>
      <c r="C66" s="643" t="s">
        <v>855</v>
      </c>
    </row>
    <row r="67" spans="1:3" x14ac:dyDescent="0.25">
      <c r="A67" s="106">
        <v>66</v>
      </c>
      <c r="B67" s="323" t="s">
        <v>161</v>
      </c>
      <c r="C67" s="643" t="s">
        <v>161</v>
      </c>
    </row>
    <row r="68" spans="1:3" x14ac:dyDescent="0.25">
      <c r="A68" s="106">
        <v>67</v>
      </c>
      <c r="B68" s="323" t="s">
        <v>735</v>
      </c>
      <c r="C68" s="643" t="s">
        <v>735</v>
      </c>
    </row>
    <row r="69" spans="1:3" x14ac:dyDescent="0.25">
      <c r="A69" s="106">
        <v>68</v>
      </c>
      <c r="B69" s="325" t="s">
        <v>156</v>
      </c>
      <c r="C69" s="643" t="s">
        <v>156</v>
      </c>
    </row>
    <row r="70" spans="1:3" x14ac:dyDescent="0.25">
      <c r="A70" s="106">
        <v>69</v>
      </c>
      <c r="B70" s="324" t="s">
        <v>157</v>
      </c>
      <c r="C70" s="644" t="s">
        <v>157</v>
      </c>
    </row>
    <row r="71" spans="1:3" x14ac:dyDescent="0.25">
      <c r="A71" s="106">
        <v>70</v>
      </c>
      <c r="B71" s="334" t="s">
        <v>158</v>
      </c>
      <c r="C71" s="643" t="s">
        <v>158</v>
      </c>
    </row>
    <row r="72" spans="1:3" x14ac:dyDescent="0.25">
      <c r="A72" s="106">
        <v>71</v>
      </c>
      <c r="B72" s="323" t="s">
        <v>159</v>
      </c>
      <c r="C72" s="643" t="s">
        <v>159</v>
      </c>
    </row>
    <row r="73" spans="1:3" x14ac:dyDescent="0.25">
      <c r="A73" s="106">
        <v>72</v>
      </c>
      <c r="B73" s="334" t="s">
        <v>160</v>
      </c>
      <c r="C73" s="643" t="s">
        <v>160</v>
      </c>
    </row>
    <row r="74" spans="1:3" ht="15.6" x14ac:dyDescent="0.25">
      <c r="A74" s="106">
        <v>73</v>
      </c>
      <c r="B74" s="333" t="s">
        <v>162</v>
      </c>
      <c r="C74" s="647" t="s">
        <v>162</v>
      </c>
    </row>
    <row r="75" spans="1:3" ht="66" x14ac:dyDescent="0.25">
      <c r="A75" s="106">
        <v>74</v>
      </c>
      <c r="B75" s="323" t="s">
        <v>163</v>
      </c>
      <c r="C75" s="643" t="s">
        <v>163</v>
      </c>
    </row>
    <row r="76" spans="1:3" ht="39.6" x14ac:dyDescent="0.25">
      <c r="A76" s="106">
        <v>75</v>
      </c>
      <c r="B76" s="323" t="s">
        <v>709</v>
      </c>
      <c r="C76" s="643" t="s">
        <v>709</v>
      </c>
    </row>
    <row r="77" spans="1:3" ht="52.8" x14ac:dyDescent="0.25">
      <c r="A77" s="106">
        <v>76</v>
      </c>
      <c r="B77" s="323" t="s">
        <v>783</v>
      </c>
      <c r="C77" s="643" t="s">
        <v>783</v>
      </c>
    </row>
    <row r="78" spans="1:3" x14ac:dyDescent="0.25">
      <c r="A78" s="106">
        <v>77</v>
      </c>
      <c r="B78" s="335" t="s">
        <v>708</v>
      </c>
      <c r="C78" s="648" t="s">
        <v>708</v>
      </c>
    </row>
    <row r="79" spans="1:3" x14ac:dyDescent="0.25">
      <c r="A79" s="106">
        <v>78</v>
      </c>
      <c r="B79" s="336" t="s">
        <v>164</v>
      </c>
      <c r="C79" s="644" t="s">
        <v>164</v>
      </c>
    </row>
    <row r="80" spans="1:3" x14ac:dyDescent="0.25">
      <c r="A80" s="106">
        <v>79</v>
      </c>
      <c r="B80" s="337" t="s">
        <v>165</v>
      </c>
      <c r="C80" s="643" t="s">
        <v>165</v>
      </c>
    </row>
    <row r="81" spans="1:3" ht="13.8" thickBot="1" x14ac:dyDescent="0.3">
      <c r="A81" s="106">
        <v>80</v>
      </c>
      <c r="B81" s="338" t="s">
        <v>166</v>
      </c>
      <c r="C81" s="649" t="s">
        <v>166</v>
      </c>
    </row>
    <row r="82" spans="1:3" ht="26.4" x14ac:dyDescent="0.25">
      <c r="A82" s="106">
        <v>81</v>
      </c>
      <c r="B82" s="337" t="s">
        <v>168</v>
      </c>
      <c r="C82" s="643" t="s">
        <v>168</v>
      </c>
    </row>
    <row r="83" spans="1:3" x14ac:dyDescent="0.25">
      <c r="A83" s="106">
        <v>82</v>
      </c>
      <c r="B83" s="337" t="s">
        <v>857</v>
      </c>
      <c r="C83" s="643" t="s">
        <v>857</v>
      </c>
    </row>
    <row r="84" spans="1:3" x14ac:dyDescent="0.25">
      <c r="A84" s="106">
        <v>83</v>
      </c>
      <c r="B84" s="337" t="s">
        <v>1168</v>
      </c>
      <c r="C84" s="643" t="s">
        <v>1168</v>
      </c>
    </row>
    <row r="85" spans="1:3" x14ac:dyDescent="0.25">
      <c r="A85" s="106">
        <v>84</v>
      </c>
      <c r="B85" s="337" t="s">
        <v>856</v>
      </c>
      <c r="C85" s="643" t="s">
        <v>856</v>
      </c>
    </row>
    <row r="86" spans="1:3" x14ac:dyDescent="0.25">
      <c r="A86" s="106">
        <v>85</v>
      </c>
      <c r="B86" s="337" t="s">
        <v>175</v>
      </c>
      <c r="C86" s="643" t="s">
        <v>175</v>
      </c>
    </row>
    <row r="87" spans="1:3" ht="15.6" x14ac:dyDescent="0.25">
      <c r="A87" s="106">
        <v>86</v>
      </c>
      <c r="B87" s="333" t="s">
        <v>264</v>
      </c>
      <c r="C87" s="647" t="s">
        <v>264</v>
      </c>
    </row>
    <row r="88" spans="1:3" ht="17.399999999999999" x14ac:dyDescent="0.25">
      <c r="A88" s="106">
        <v>87</v>
      </c>
      <c r="B88" s="322" t="s">
        <v>836</v>
      </c>
      <c r="C88" s="642" t="s">
        <v>836</v>
      </c>
    </row>
    <row r="89" spans="1:3" ht="15.6" x14ac:dyDescent="0.25">
      <c r="A89" s="106">
        <v>88</v>
      </c>
      <c r="B89" s="339" t="s">
        <v>256</v>
      </c>
      <c r="C89" s="647" t="s">
        <v>256</v>
      </c>
    </row>
    <row r="90" spans="1:3" ht="20.399999999999999" x14ac:dyDescent="0.25">
      <c r="A90" s="106">
        <v>89</v>
      </c>
      <c r="B90" s="340" t="s">
        <v>837</v>
      </c>
      <c r="C90" s="650" t="s">
        <v>837</v>
      </c>
    </row>
    <row r="91" spans="1:3" ht="30.6" x14ac:dyDescent="0.25">
      <c r="A91" s="106">
        <v>90</v>
      </c>
      <c r="B91" s="340" t="s">
        <v>861</v>
      </c>
      <c r="C91" s="650" t="s">
        <v>861</v>
      </c>
    </row>
    <row r="92" spans="1:3" ht="20.399999999999999" x14ac:dyDescent="0.25">
      <c r="A92" s="106">
        <v>91</v>
      </c>
      <c r="B92" s="340" t="s">
        <v>838</v>
      </c>
      <c r="C92" s="650" t="s">
        <v>838</v>
      </c>
    </row>
    <row r="93" spans="1:3" ht="41.4" thickBot="1" x14ac:dyDescent="0.3">
      <c r="A93" s="106">
        <v>92</v>
      </c>
      <c r="B93" s="340" t="s">
        <v>862</v>
      </c>
      <c r="C93" s="650" t="s">
        <v>862</v>
      </c>
    </row>
    <row r="94" spans="1:3" ht="13.8" thickBot="1" x14ac:dyDescent="0.3">
      <c r="A94" s="106">
        <v>93</v>
      </c>
      <c r="B94" s="341" t="s">
        <v>691</v>
      </c>
      <c r="C94" s="651" t="s">
        <v>691</v>
      </c>
    </row>
    <row r="95" spans="1:3" ht="13.8" thickBot="1" x14ac:dyDescent="0.3">
      <c r="A95" s="106">
        <v>94</v>
      </c>
      <c r="B95" s="342" t="s">
        <v>839</v>
      </c>
      <c r="C95" s="651" t="s">
        <v>839</v>
      </c>
    </row>
    <row r="96" spans="1:3" ht="13.8" thickBot="1" x14ac:dyDescent="0.3">
      <c r="A96" s="106">
        <v>95</v>
      </c>
      <c r="B96" s="342" t="s">
        <v>840</v>
      </c>
      <c r="C96" s="651" t="s">
        <v>840</v>
      </c>
    </row>
    <row r="97" spans="1:3" ht="21" thickBot="1" x14ac:dyDescent="0.3">
      <c r="A97" s="106">
        <v>96</v>
      </c>
      <c r="B97" s="342" t="s">
        <v>692</v>
      </c>
      <c r="C97" s="651" t="s">
        <v>692</v>
      </c>
    </row>
    <row r="98" spans="1:3" x14ac:dyDescent="0.25">
      <c r="A98" s="106">
        <v>97</v>
      </c>
      <c r="B98" s="343" t="s">
        <v>858</v>
      </c>
      <c r="C98" s="652" t="s">
        <v>858</v>
      </c>
    </row>
    <row r="99" spans="1:3" ht="34.799999999999997" x14ac:dyDescent="0.25">
      <c r="A99" s="106">
        <v>98</v>
      </c>
      <c r="B99" s="322" t="s">
        <v>258</v>
      </c>
      <c r="C99" s="642" t="s">
        <v>258</v>
      </c>
    </row>
    <row r="100" spans="1:3" ht="15.6" x14ac:dyDescent="0.25">
      <c r="A100" s="106">
        <v>99</v>
      </c>
      <c r="B100" s="339" t="s">
        <v>242</v>
      </c>
      <c r="C100" s="647" t="s">
        <v>242</v>
      </c>
    </row>
    <row r="101" spans="1:3" x14ac:dyDescent="0.25">
      <c r="A101" s="106">
        <v>100</v>
      </c>
      <c r="B101" s="336" t="s">
        <v>694</v>
      </c>
      <c r="C101" s="644" t="s">
        <v>694</v>
      </c>
    </row>
    <row r="102" spans="1:3" ht="14.4" x14ac:dyDescent="0.25">
      <c r="A102" s="106">
        <v>101</v>
      </c>
      <c r="B102" s="344"/>
      <c r="C102" s="603"/>
    </row>
    <row r="103" spans="1:3" x14ac:dyDescent="0.25">
      <c r="A103" s="106">
        <v>102</v>
      </c>
      <c r="B103" s="340" t="s">
        <v>131</v>
      </c>
      <c r="C103" s="650" t="s">
        <v>131</v>
      </c>
    </row>
    <row r="104" spans="1:3" x14ac:dyDescent="0.25">
      <c r="A104" s="106">
        <v>103</v>
      </c>
      <c r="B104" s="336" t="s">
        <v>130</v>
      </c>
      <c r="C104" s="644" t="s">
        <v>130</v>
      </c>
    </row>
    <row r="105" spans="1:3" x14ac:dyDescent="0.25">
      <c r="A105" s="106">
        <v>104</v>
      </c>
      <c r="B105" s="340" t="s">
        <v>650</v>
      </c>
      <c r="C105" s="650" t="s">
        <v>650</v>
      </c>
    </row>
    <row r="106" spans="1:3" x14ac:dyDescent="0.25">
      <c r="A106" s="106">
        <v>105</v>
      </c>
      <c r="B106" s="336" t="s">
        <v>136</v>
      </c>
      <c r="C106" s="644" t="s">
        <v>136</v>
      </c>
    </row>
    <row r="107" spans="1:3" ht="40.799999999999997" x14ac:dyDescent="0.25">
      <c r="A107" s="106">
        <v>106</v>
      </c>
      <c r="B107" s="340" t="s">
        <v>863</v>
      </c>
      <c r="C107" s="650" t="s">
        <v>863</v>
      </c>
    </row>
    <row r="108" spans="1:3" x14ac:dyDescent="0.25">
      <c r="A108" s="106">
        <v>107</v>
      </c>
      <c r="B108" s="336" t="s">
        <v>135</v>
      </c>
      <c r="C108" s="644" t="s">
        <v>135</v>
      </c>
    </row>
    <row r="109" spans="1:3" ht="20.399999999999999" x14ac:dyDescent="0.25">
      <c r="A109" s="106">
        <v>108</v>
      </c>
      <c r="B109" s="345" t="s">
        <v>1178</v>
      </c>
      <c r="C109" s="653" t="s">
        <v>1420</v>
      </c>
    </row>
    <row r="110" spans="1:3" x14ac:dyDescent="0.25">
      <c r="A110" s="106">
        <v>109</v>
      </c>
      <c r="B110" s="346" t="s">
        <v>864</v>
      </c>
      <c r="C110" s="654" t="s">
        <v>864</v>
      </c>
    </row>
    <row r="111" spans="1:3" x14ac:dyDescent="0.25">
      <c r="A111" s="106">
        <v>110</v>
      </c>
      <c r="B111" s="340" t="s">
        <v>865</v>
      </c>
      <c r="C111" s="650" t="s">
        <v>865</v>
      </c>
    </row>
    <row r="112" spans="1:3" x14ac:dyDescent="0.25">
      <c r="A112" s="106">
        <v>111</v>
      </c>
      <c r="B112" s="323" t="s">
        <v>147</v>
      </c>
      <c r="C112" s="643" t="s">
        <v>147</v>
      </c>
    </row>
    <row r="113" spans="1:3" ht="26.4" x14ac:dyDescent="0.25">
      <c r="A113" s="106">
        <v>112</v>
      </c>
      <c r="B113" s="336" t="s">
        <v>695</v>
      </c>
      <c r="C113" s="644" t="s">
        <v>695</v>
      </c>
    </row>
    <row r="114" spans="1:3" ht="20.399999999999999" x14ac:dyDescent="0.25">
      <c r="A114" s="106">
        <v>113</v>
      </c>
      <c r="B114" s="340" t="s">
        <v>178</v>
      </c>
      <c r="C114" s="650" t="s">
        <v>178</v>
      </c>
    </row>
    <row r="115" spans="1:3" ht="26.4" x14ac:dyDescent="0.25">
      <c r="A115" s="106">
        <v>114</v>
      </c>
      <c r="B115" s="336" t="s">
        <v>696</v>
      </c>
      <c r="C115" s="644" t="s">
        <v>696</v>
      </c>
    </row>
    <row r="116" spans="1:3" ht="20.399999999999999" x14ac:dyDescent="0.25">
      <c r="A116" s="106">
        <v>115</v>
      </c>
      <c r="B116" s="340" t="s">
        <v>1089</v>
      </c>
      <c r="C116" s="650" t="s">
        <v>1089</v>
      </c>
    </row>
    <row r="117" spans="1:3" ht="26.4" x14ac:dyDescent="0.25">
      <c r="A117" s="106">
        <v>116</v>
      </c>
      <c r="B117" s="336" t="s">
        <v>646</v>
      </c>
      <c r="C117" s="644" t="s">
        <v>646</v>
      </c>
    </row>
    <row r="118" spans="1:3" ht="14.4" x14ac:dyDescent="0.25">
      <c r="A118" s="106">
        <v>117</v>
      </c>
      <c r="B118" s="344"/>
      <c r="C118" s="603"/>
    </row>
    <row r="119" spans="1:3" ht="20.399999999999999" x14ac:dyDescent="0.25">
      <c r="A119" s="106">
        <v>118</v>
      </c>
      <c r="B119" s="340" t="s">
        <v>1087</v>
      </c>
      <c r="C119" s="650" t="s">
        <v>1087</v>
      </c>
    </row>
    <row r="120" spans="1:3" x14ac:dyDescent="0.25">
      <c r="A120" s="106">
        <v>119</v>
      </c>
      <c r="B120" s="336" t="s">
        <v>279</v>
      </c>
      <c r="C120" s="644" t="s">
        <v>279</v>
      </c>
    </row>
    <row r="121" spans="1:3" x14ac:dyDescent="0.25">
      <c r="A121" s="106">
        <v>120</v>
      </c>
      <c r="B121" s="340" t="s">
        <v>186</v>
      </c>
      <c r="C121" s="650" t="s">
        <v>186</v>
      </c>
    </row>
    <row r="122" spans="1:3" x14ac:dyDescent="0.25">
      <c r="A122" s="106">
        <v>121</v>
      </c>
      <c r="B122" s="336" t="s">
        <v>180</v>
      </c>
      <c r="C122" s="644" t="s">
        <v>180</v>
      </c>
    </row>
    <row r="123" spans="1:3" ht="20.399999999999999" x14ac:dyDescent="0.25">
      <c r="A123" s="106">
        <v>122</v>
      </c>
      <c r="B123" s="340" t="s">
        <v>1088</v>
      </c>
      <c r="C123" s="650" t="s">
        <v>1088</v>
      </c>
    </row>
    <row r="124" spans="1:3" ht="26.4" x14ac:dyDescent="0.25">
      <c r="A124" s="106">
        <v>123</v>
      </c>
      <c r="B124" s="336" t="s">
        <v>169</v>
      </c>
      <c r="C124" s="644" t="s">
        <v>169</v>
      </c>
    </row>
    <row r="125" spans="1:3" x14ac:dyDescent="0.25">
      <c r="A125" s="106">
        <v>124</v>
      </c>
      <c r="B125" s="347" t="s">
        <v>641</v>
      </c>
      <c r="C125" s="651" t="s">
        <v>641</v>
      </c>
    </row>
    <row r="126" spans="1:3" x14ac:dyDescent="0.25">
      <c r="A126" s="106">
        <v>125</v>
      </c>
      <c r="B126" s="347" t="s">
        <v>187</v>
      </c>
      <c r="C126" s="651" t="s">
        <v>187</v>
      </c>
    </row>
    <row r="127" spans="1:3" x14ac:dyDescent="0.25">
      <c r="A127" s="106">
        <v>126</v>
      </c>
      <c r="B127" s="347" t="s">
        <v>172</v>
      </c>
      <c r="C127" s="651" t="s">
        <v>172</v>
      </c>
    </row>
    <row r="128" spans="1:3" x14ac:dyDescent="0.25">
      <c r="A128" s="106">
        <v>127</v>
      </c>
      <c r="B128" s="347" t="s">
        <v>642</v>
      </c>
      <c r="C128" s="651" t="s">
        <v>642</v>
      </c>
    </row>
    <row r="129" spans="1:3" x14ac:dyDescent="0.25">
      <c r="A129" s="106">
        <v>128</v>
      </c>
      <c r="B129" s="336" t="s">
        <v>188</v>
      </c>
      <c r="C129" s="644" t="s">
        <v>188</v>
      </c>
    </row>
    <row r="130" spans="1:3" x14ac:dyDescent="0.25">
      <c r="A130" s="106">
        <v>129</v>
      </c>
      <c r="B130" s="347" t="s">
        <v>189</v>
      </c>
      <c r="C130" s="651" t="s">
        <v>189</v>
      </c>
    </row>
    <row r="131" spans="1:3" x14ac:dyDescent="0.25">
      <c r="A131" s="106">
        <v>130</v>
      </c>
      <c r="B131" s="347" t="s">
        <v>190</v>
      </c>
      <c r="C131" s="651" t="s">
        <v>190</v>
      </c>
    </row>
    <row r="132" spans="1:3" x14ac:dyDescent="0.25">
      <c r="A132" s="106">
        <v>131</v>
      </c>
      <c r="B132" s="347" t="s">
        <v>191</v>
      </c>
      <c r="C132" s="651" t="s">
        <v>191</v>
      </c>
    </row>
    <row r="133" spans="1:3" x14ac:dyDescent="0.25">
      <c r="A133" s="106">
        <v>132</v>
      </c>
      <c r="B133" s="347" t="s">
        <v>192</v>
      </c>
      <c r="C133" s="651" t="s">
        <v>192</v>
      </c>
    </row>
    <row r="134" spans="1:3" x14ac:dyDescent="0.25">
      <c r="A134" s="106">
        <v>133</v>
      </c>
      <c r="B134" s="347" t="s">
        <v>193</v>
      </c>
      <c r="C134" s="651" t="s">
        <v>193</v>
      </c>
    </row>
    <row r="135" spans="1:3" x14ac:dyDescent="0.25">
      <c r="A135" s="106">
        <v>134</v>
      </c>
      <c r="B135" s="347" t="s">
        <v>194</v>
      </c>
      <c r="C135" s="651" t="s">
        <v>194</v>
      </c>
    </row>
    <row r="136" spans="1:3" x14ac:dyDescent="0.25">
      <c r="A136" s="106">
        <v>135</v>
      </c>
      <c r="B136" s="347" t="s">
        <v>228</v>
      </c>
      <c r="C136" s="651" t="s">
        <v>228</v>
      </c>
    </row>
    <row r="137" spans="1:3" ht="26.4" x14ac:dyDescent="0.25">
      <c r="A137" s="106">
        <v>136</v>
      </c>
      <c r="B137" s="336" t="s">
        <v>206</v>
      </c>
      <c r="C137" s="644" t="s">
        <v>206</v>
      </c>
    </row>
    <row r="138" spans="1:3" ht="26.4" x14ac:dyDescent="0.25">
      <c r="A138" s="106">
        <v>137</v>
      </c>
      <c r="B138" s="336" t="s">
        <v>196</v>
      </c>
      <c r="C138" s="644" t="s">
        <v>196</v>
      </c>
    </row>
    <row r="139" spans="1:3" ht="30.6" x14ac:dyDescent="0.25">
      <c r="A139" s="106">
        <v>138</v>
      </c>
      <c r="B139" s="348" t="s">
        <v>866</v>
      </c>
      <c r="C139" s="650" t="s">
        <v>866</v>
      </c>
    </row>
    <row r="140" spans="1:3" ht="26.4" x14ac:dyDescent="0.25">
      <c r="A140" s="106">
        <v>139</v>
      </c>
      <c r="B140" s="349" t="s">
        <v>142</v>
      </c>
      <c r="C140" s="644" t="s">
        <v>142</v>
      </c>
    </row>
    <row r="141" spans="1:3" x14ac:dyDescent="0.25">
      <c r="A141" s="106">
        <v>140</v>
      </c>
      <c r="B141" s="336" t="s">
        <v>195</v>
      </c>
      <c r="C141" s="644" t="s">
        <v>195</v>
      </c>
    </row>
    <row r="142" spans="1:3" ht="20.399999999999999" x14ac:dyDescent="0.25">
      <c r="A142" s="106">
        <v>141</v>
      </c>
      <c r="B142" s="348" t="s">
        <v>894</v>
      </c>
      <c r="C142" s="650" t="s">
        <v>894</v>
      </c>
    </row>
    <row r="143" spans="1:3" x14ac:dyDescent="0.25">
      <c r="A143" s="106">
        <v>142</v>
      </c>
      <c r="B143" s="347" t="s">
        <v>280</v>
      </c>
      <c r="C143" s="651" t="s">
        <v>280</v>
      </c>
    </row>
    <row r="144" spans="1:3" x14ac:dyDescent="0.25">
      <c r="A144" s="106">
        <v>143</v>
      </c>
      <c r="B144" s="348" t="s">
        <v>197</v>
      </c>
      <c r="C144" s="650" t="s">
        <v>197</v>
      </c>
    </row>
    <row r="145" spans="1:3" x14ac:dyDescent="0.25">
      <c r="A145" s="106">
        <v>144</v>
      </c>
      <c r="B145" s="347" t="s">
        <v>281</v>
      </c>
      <c r="C145" s="651" t="s">
        <v>281</v>
      </c>
    </row>
    <row r="146" spans="1:3" x14ac:dyDescent="0.25">
      <c r="A146" s="106">
        <v>145</v>
      </c>
      <c r="B146" s="347" t="s">
        <v>282</v>
      </c>
      <c r="C146" s="651" t="s">
        <v>282</v>
      </c>
    </row>
    <row r="147" spans="1:3" ht="13.8" thickBot="1" x14ac:dyDescent="0.3">
      <c r="A147" s="106">
        <v>146</v>
      </c>
      <c r="B147" s="350" t="s">
        <v>644</v>
      </c>
      <c r="C147" s="644" t="s">
        <v>644</v>
      </c>
    </row>
    <row r="148" spans="1:3" ht="15.6" x14ac:dyDescent="0.25">
      <c r="A148" s="106">
        <v>147</v>
      </c>
      <c r="B148" s="339" t="s">
        <v>697</v>
      </c>
      <c r="C148" s="647" t="s">
        <v>697</v>
      </c>
    </row>
    <row r="149" spans="1:3" x14ac:dyDescent="0.25">
      <c r="A149" s="106">
        <v>148</v>
      </c>
      <c r="B149" s="336" t="s">
        <v>227</v>
      </c>
      <c r="C149" s="644" t="s">
        <v>227</v>
      </c>
    </row>
    <row r="150" spans="1:3" ht="20.399999999999999" x14ac:dyDescent="0.25">
      <c r="A150" s="106">
        <v>149</v>
      </c>
      <c r="B150" s="348" t="s">
        <v>698</v>
      </c>
      <c r="C150" s="650" t="s">
        <v>698</v>
      </c>
    </row>
    <row r="151" spans="1:3" x14ac:dyDescent="0.25">
      <c r="A151" s="106">
        <v>150</v>
      </c>
      <c r="B151" s="336" t="s">
        <v>681</v>
      </c>
      <c r="C151" s="644" t="s">
        <v>681</v>
      </c>
    </row>
    <row r="152" spans="1:3" x14ac:dyDescent="0.25">
      <c r="A152" s="106">
        <v>151</v>
      </c>
      <c r="B152" s="336" t="s">
        <v>682</v>
      </c>
      <c r="C152" s="644" t="s">
        <v>682</v>
      </c>
    </row>
    <row r="153" spans="1:3" x14ac:dyDescent="0.25">
      <c r="A153" s="106">
        <v>152</v>
      </c>
      <c r="B153" s="336" t="s">
        <v>683</v>
      </c>
      <c r="C153" s="644" t="s">
        <v>683</v>
      </c>
    </row>
    <row r="154" spans="1:3" x14ac:dyDescent="0.25">
      <c r="A154" s="106">
        <v>153</v>
      </c>
      <c r="B154" s="336" t="s">
        <v>198</v>
      </c>
      <c r="C154" s="644" t="s">
        <v>198</v>
      </c>
    </row>
    <row r="155" spans="1:3" x14ac:dyDescent="0.25">
      <c r="A155" s="106">
        <v>154</v>
      </c>
      <c r="B155" s="336" t="s">
        <v>199</v>
      </c>
      <c r="C155" s="644" t="s">
        <v>199</v>
      </c>
    </row>
    <row r="156" spans="1:3" x14ac:dyDescent="0.25">
      <c r="A156" s="106">
        <v>155</v>
      </c>
      <c r="B156" s="336" t="s">
        <v>200</v>
      </c>
      <c r="C156" s="644" t="s">
        <v>200</v>
      </c>
    </row>
    <row r="157" spans="1:3" x14ac:dyDescent="0.25">
      <c r="A157" s="106">
        <v>156</v>
      </c>
      <c r="B157" s="336" t="s">
        <v>201</v>
      </c>
      <c r="C157" s="644" t="s">
        <v>201</v>
      </c>
    </row>
    <row r="158" spans="1:3" x14ac:dyDescent="0.25">
      <c r="A158" s="106">
        <v>157</v>
      </c>
      <c r="B158" s="323" t="s">
        <v>780</v>
      </c>
      <c r="C158" s="643" t="s">
        <v>780</v>
      </c>
    </row>
    <row r="159" spans="1:3" x14ac:dyDescent="0.25">
      <c r="A159" s="106">
        <v>158</v>
      </c>
      <c r="B159" s="336" t="s">
        <v>23</v>
      </c>
      <c r="C159" s="644" t="s">
        <v>23</v>
      </c>
    </row>
    <row r="160" spans="1:3" ht="26.4" x14ac:dyDescent="0.25">
      <c r="A160" s="106">
        <v>159</v>
      </c>
      <c r="B160" s="323" t="s">
        <v>643</v>
      </c>
      <c r="C160" s="643" t="s">
        <v>643</v>
      </c>
    </row>
    <row r="161" spans="1:3" ht="20.399999999999999" x14ac:dyDescent="0.25">
      <c r="A161" s="106">
        <v>160</v>
      </c>
      <c r="B161" s="348" t="s">
        <v>5</v>
      </c>
      <c r="C161" s="650" t="s">
        <v>5</v>
      </c>
    </row>
    <row r="162" spans="1:3" x14ac:dyDescent="0.25">
      <c r="A162" s="106">
        <v>161</v>
      </c>
      <c r="B162" s="324" t="s">
        <v>684</v>
      </c>
      <c r="C162" s="644" t="s">
        <v>684</v>
      </c>
    </row>
    <row r="163" spans="1:3" x14ac:dyDescent="0.25">
      <c r="A163" s="106">
        <v>162</v>
      </c>
      <c r="B163" s="324" t="s">
        <v>685</v>
      </c>
      <c r="C163" s="644" t="s">
        <v>685</v>
      </c>
    </row>
    <row r="164" spans="1:3" x14ac:dyDescent="0.25">
      <c r="A164" s="106">
        <v>163</v>
      </c>
      <c r="B164" s="324" t="s">
        <v>686</v>
      </c>
      <c r="C164" s="644" t="s">
        <v>686</v>
      </c>
    </row>
    <row r="165" spans="1:3" x14ac:dyDescent="0.25">
      <c r="A165" s="106">
        <v>164</v>
      </c>
      <c r="B165" s="324" t="s">
        <v>687</v>
      </c>
      <c r="C165" s="644" t="s">
        <v>687</v>
      </c>
    </row>
    <row r="166" spans="1:3" x14ac:dyDescent="0.25">
      <c r="A166" s="106">
        <v>165</v>
      </c>
      <c r="B166" s="324" t="s">
        <v>688</v>
      </c>
      <c r="C166" s="644" t="s">
        <v>688</v>
      </c>
    </row>
    <row r="167" spans="1:3" x14ac:dyDescent="0.25">
      <c r="A167" s="106">
        <v>166</v>
      </c>
      <c r="B167" s="324" t="s">
        <v>689</v>
      </c>
      <c r="C167" s="644" t="s">
        <v>689</v>
      </c>
    </row>
    <row r="168" spans="1:3" x14ac:dyDescent="0.25">
      <c r="A168" s="106">
        <v>167</v>
      </c>
      <c r="B168" s="323" t="s">
        <v>891</v>
      </c>
      <c r="C168" s="643" t="s">
        <v>891</v>
      </c>
    </row>
    <row r="169" spans="1:3" ht="17.399999999999999" x14ac:dyDescent="0.25">
      <c r="A169" s="106">
        <v>168</v>
      </c>
      <c r="B169" s="322" t="s">
        <v>140</v>
      </c>
      <c r="C169" s="642" t="s">
        <v>140</v>
      </c>
    </row>
    <row r="170" spans="1:3" ht="15.6" x14ac:dyDescent="0.25">
      <c r="A170" s="106">
        <v>169</v>
      </c>
      <c r="B170" s="339" t="s">
        <v>277</v>
      </c>
      <c r="C170" s="647" t="s">
        <v>277</v>
      </c>
    </row>
    <row r="171" spans="1:3" ht="15.6" x14ac:dyDescent="0.25">
      <c r="A171" s="106">
        <v>170</v>
      </c>
      <c r="B171" s="333" t="s">
        <v>202</v>
      </c>
      <c r="C171" s="647" t="s">
        <v>202</v>
      </c>
    </row>
    <row r="172" spans="1:3" x14ac:dyDescent="0.25">
      <c r="A172" s="106">
        <v>171</v>
      </c>
      <c r="B172" s="336" t="s">
        <v>700</v>
      </c>
      <c r="C172" s="644" t="s">
        <v>1421</v>
      </c>
    </row>
    <row r="173" spans="1:3" ht="30.6" x14ac:dyDescent="0.25">
      <c r="A173" s="106">
        <v>172</v>
      </c>
      <c r="B173" s="351" t="s">
        <v>203</v>
      </c>
      <c r="C173" s="650" t="s">
        <v>203</v>
      </c>
    </row>
    <row r="174" spans="1:3" ht="20.399999999999999" x14ac:dyDescent="0.25">
      <c r="A174" s="106">
        <v>173</v>
      </c>
      <c r="B174" s="351" t="s">
        <v>204</v>
      </c>
      <c r="C174" s="650" t="s">
        <v>204</v>
      </c>
    </row>
    <row r="175" spans="1:3" ht="20.399999999999999" x14ac:dyDescent="0.25">
      <c r="A175" s="106">
        <v>174</v>
      </c>
      <c r="B175" s="351" t="s">
        <v>784</v>
      </c>
      <c r="C175" s="650" t="s">
        <v>784</v>
      </c>
    </row>
    <row r="176" spans="1:3" ht="30.6" x14ac:dyDescent="0.25">
      <c r="A176" s="106">
        <v>175</v>
      </c>
      <c r="B176" s="351" t="s">
        <v>895</v>
      </c>
      <c r="C176" s="650" t="s">
        <v>895</v>
      </c>
    </row>
    <row r="177" spans="1:3" ht="13.8" thickBot="1" x14ac:dyDescent="0.3">
      <c r="A177" s="106">
        <v>176</v>
      </c>
      <c r="B177" s="336" t="s">
        <v>690</v>
      </c>
      <c r="C177" s="644" t="s">
        <v>690</v>
      </c>
    </row>
    <row r="178" spans="1:3" ht="31.2" thickBot="1" x14ac:dyDescent="0.3">
      <c r="A178" s="106">
        <v>177</v>
      </c>
      <c r="B178" s="352" t="s">
        <v>717</v>
      </c>
      <c r="C178" s="651" t="s">
        <v>717</v>
      </c>
    </row>
    <row r="179" spans="1:3" ht="21" thickBot="1" x14ac:dyDescent="0.3">
      <c r="A179" s="106">
        <v>178</v>
      </c>
      <c r="B179" s="353" t="s">
        <v>718</v>
      </c>
      <c r="C179" s="651" t="s">
        <v>718</v>
      </c>
    </row>
    <row r="180" spans="1:3" ht="21" thickBot="1" x14ac:dyDescent="0.3">
      <c r="A180" s="106">
        <v>179</v>
      </c>
      <c r="B180" s="353" t="s">
        <v>720</v>
      </c>
      <c r="C180" s="651" t="s">
        <v>720</v>
      </c>
    </row>
    <row r="181" spans="1:3" ht="21" thickBot="1" x14ac:dyDescent="0.3">
      <c r="A181" s="106">
        <v>180</v>
      </c>
      <c r="B181" s="353" t="s">
        <v>715</v>
      </c>
      <c r="C181" s="651" t="s">
        <v>715</v>
      </c>
    </row>
    <row r="182" spans="1:3" ht="21" thickBot="1" x14ac:dyDescent="0.3">
      <c r="A182" s="106">
        <v>181</v>
      </c>
      <c r="B182" s="353" t="s">
        <v>716</v>
      </c>
      <c r="C182" s="651" t="s">
        <v>716</v>
      </c>
    </row>
    <row r="183" spans="1:3" ht="13.8" thickBot="1" x14ac:dyDescent="0.3">
      <c r="A183" s="106">
        <v>182</v>
      </c>
      <c r="B183" s="353" t="s">
        <v>712</v>
      </c>
      <c r="C183" s="651" t="s">
        <v>712</v>
      </c>
    </row>
    <row r="184" spans="1:3" ht="13.8" thickBot="1" x14ac:dyDescent="0.3">
      <c r="A184" s="106">
        <v>183</v>
      </c>
      <c r="B184" s="353" t="s">
        <v>713</v>
      </c>
      <c r="C184" s="651" t="s">
        <v>713</v>
      </c>
    </row>
    <row r="185" spans="1:3" ht="13.8" thickBot="1" x14ac:dyDescent="0.3">
      <c r="A185" s="106">
        <v>184</v>
      </c>
      <c r="B185" s="353" t="s">
        <v>714</v>
      </c>
      <c r="C185" s="651" t="s">
        <v>714</v>
      </c>
    </row>
    <row r="186" spans="1:3" ht="30.6" x14ac:dyDescent="0.25">
      <c r="A186" s="106">
        <v>185</v>
      </c>
      <c r="B186" s="354" t="s">
        <v>867</v>
      </c>
      <c r="C186" s="651" t="s">
        <v>867</v>
      </c>
    </row>
    <row r="187" spans="1:3" x14ac:dyDescent="0.25">
      <c r="A187" s="106">
        <v>186</v>
      </c>
      <c r="B187" s="355" t="s">
        <v>868</v>
      </c>
      <c r="C187" s="655" t="s">
        <v>868</v>
      </c>
    </row>
    <row r="188" spans="1:3" x14ac:dyDescent="0.25">
      <c r="A188" s="106">
        <v>187</v>
      </c>
      <c r="B188" s="336" t="s">
        <v>207</v>
      </c>
      <c r="C188" s="644" t="s">
        <v>207</v>
      </c>
    </row>
    <row r="189" spans="1:3" ht="21" thickBot="1" x14ac:dyDescent="0.3">
      <c r="A189" s="106">
        <v>188</v>
      </c>
      <c r="B189" s="356" t="s">
        <v>134</v>
      </c>
      <c r="C189" s="650" t="s">
        <v>134</v>
      </c>
    </row>
    <row r="190" spans="1:3" ht="21" thickBot="1" x14ac:dyDescent="0.3">
      <c r="A190" s="106">
        <v>189</v>
      </c>
      <c r="B190" s="353" t="s">
        <v>719</v>
      </c>
      <c r="C190" s="651" t="s">
        <v>719</v>
      </c>
    </row>
    <row r="191" spans="1:3" x14ac:dyDescent="0.25">
      <c r="A191" s="106">
        <v>190</v>
      </c>
      <c r="B191" s="323" t="s">
        <v>869</v>
      </c>
      <c r="C191" s="643" t="s">
        <v>869</v>
      </c>
    </row>
    <row r="192" spans="1:3" ht="26.4" x14ac:dyDescent="0.25">
      <c r="A192" s="106">
        <v>191</v>
      </c>
      <c r="B192" s="336" t="s">
        <v>648</v>
      </c>
      <c r="C192" s="644" t="s">
        <v>1422</v>
      </c>
    </row>
    <row r="193" spans="1:3" ht="21" thickBot="1" x14ac:dyDescent="0.3">
      <c r="A193" s="106">
        <v>192</v>
      </c>
      <c r="B193" s="348" t="s">
        <v>1179</v>
      </c>
      <c r="C193" s="650" t="s">
        <v>1423</v>
      </c>
    </row>
    <row r="194" spans="1:3" ht="13.8" thickBot="1" x14ac:dyDescent="0.3">
      <c r="A194" s="106">
        <v>193</v>
      </c>
      <c r="B194" s="357" t="s">
        <v>870</v>
      </c>
      <c r="C194" s="655" t="s">
        <v>870</v>
      </c>
    </row>
    <row r="195" spans="1:3" ht="13.8" thickBot="1" x14ac:dyDescent="0.3">
      <c r="A195" s="106">
        <v>194</v>
      </c>
      <c r="B195" s="358" t="s">
        <v>871</v>
      </c>
      <c r="C195" s="655" t="s">
        <v>871</v>
      </c>
    </row>
    <row r="196" spans="1:3" ht="40.200000000000003" thickBot="1" x14ac:dyDescent="0.3">
      <c r="A196" s="106">
        <v>195</v>
      </c>
      <c r="B196" s="323" t="s">
        <v>645</v>
      </c>
      <c r="C196" s="643" t="s">
        <v>645</v>
      </c>
    </row>
    <row r="197" spans="1:3" ht="13.8" thickBot="1" x14ac:dyDescent="0.3">
      <c r="A197" s="106">
        <v>196</v>
      </c>
      <c r="B197" s="357" t="s">
        <v>872</v>
      </c>
      <c r="C197" s="655" t="s">
        <v>872</v>
      </c>
    </row>
    <row r="198" spans="1:3" ht="13.8" thickBot="1" x14ac:dyDescent="0.3">
      <c r="A198" s="106">
        <v>197</v>
      </c>
      <c r="B198" s="358" t="s">
        <v>873</v>
      </c>
      <c r="C198" s="655" t="s">
        <v>873</v>
      </c>
    </row>
    <row r="199" spans="1:3" ht="13.8" thickBot="1" x14ac:dyDescent="0.3">
      <c r="A199" s="106">
        <v>198</v>
      </c>
      <c r="B199" s="358" t="s">
        <v>874</v>
      </c>
      <c r="C199" s="655" t="s">
        <v>874</v>
      </c>
    </row>
    <row r="200" spans="1:3" ht="13.8" thickBot="1" x14ac:dyDescent="0.3">
      <c r="A200" s="106">
        <v>199</v>
      </c>
      <c r="B200" s="358" t="s">
        <v>875</v>
      </c>
      <c r="C200" s="655" t="s">
        <v>875</v>
      </c>
    </row>
    <row r="201" spans="1:3" ht="26.4" x14ac:dyDescent="0.25">
      <c r="A201" s="106">
        <v>200</v>
      </c>
      <c r="B201" s="336" t="s">
        <v>649</v>
      </c>
      <c r="C201" s="644" t="s">
        <v>1424</v>
      </c>
    </row>
    <row r="202" spans="1:3" ht="21" thickBot="1" x14ac:dyDescent="0.3">
      <c r="A202" s="106">
        <v>201</v>
      </c>
      <c r="B202" s="359" t="s">
        <v>1180</v>
      </c>
      <c r="C202" s="650" t="s">
        <v>1425</v>
      </c>
    </row>
    <row r="203" spans="1:3" ht="26.4" x14ac:dyDescent="0.25">
      <c r="A203" s="106">
        <v>202</v>
      </c>
      <c r="B203" s="336" t="s">
        <v>651</v>
      </c>
      <c r="C203" s="644" t="s">
        <v>651</v>
      </c>
    </row>
    <row r="204" spans="1:3" ht="21" thickBot="1" x14ac:dyDescent="0.3">
      <c r="A204" s="106">
        <v>203</v>
      </c>
      <c r="B204" s="359" t="s">
        <v>1181</v>
      </c>
      <c r="C204" s="650" t="s">
        <v>1426</v>
      </c>
    </row>
    <row r="205" spans="1:3" ht="15.6" x14ac:dyDescent="0.25">
      <c r="A205" s="106">
        <v>204</v>
      </c>
      <c r="B205" s="336" t="s">
        <v>726</v>
      </c>
      <c r="C205" s="644" t="s">
        <v>1427</v>
      </c>
    </row>
    <row r="206" spans="1:3" x14ac:dyDescent="0.25">
      <c r="A206" s="106">
        <v>205</v>
      </c>
      <c r="B206" s="351" t="s">
        <v>725</v>
      </c>
      <c r="C206" s="650" t="s">
        <v>725</v>
      </c>
    </row>
    <row r="207" spans="1:3" x14ac:dyDescent="0.25">
      <c r="A207" s="106">
        <v>206</v>
      </c>
      <c r="B207" s="347" t="s">
        <v>723</v>
      </c>
      <c r="C207" s="651" t="s">
        <v>1428</v>
      </c>
    </row>
    <row r="208" spans="1:3" ht="15.6" x14ac:dyDescent="0.25">
      <c r="A208" s="106">
        <v>207</v>
      </c>
      <c r="B208" s="339" t="s">
        <v>722</v>
      </c>
      <c r="C208" s="647" t="s">
        <v>722</v>
      </c>
    </row>
    <row r="209" spans="1:3" ht="42" x14ac:dyDescent="0.25">
      <c r="A209" s="106">
        <v>208</v>
      </c>
      <c r="B209" s="324" t="s">
        <v>498</v>
      </c>
      <c r="C209" s="644" t="s">
        <v>1429</v>
      </c>
    </row>
    <row r="210" spans="1:3" ht="30.6" x14ac:dyDescent="0.25">
      <c r="A210" s="106">
        <v>209</v>
      </c>
      <c r="B210" s="351" t="s">
        <v>1169</v>
      </c>
      <c r="C210" s="650" t="s">
        <v>1169</v>
      </c>
    </row>
    <row r="211" spans="1:3" x14ac:dyDescent="0.25">
      <c r="A211" s="106">
        <v>210</v>
      </c>
      <c r="B211" s="323" t="s">
        <v>876</v>
      </c>
      <c r="C211" s="643" t="s">
        <v>876</v>
      </c>
    </row>
    <row r="212" spans="1:3" ht="26.4" x14ac:dyDescent="0.25">
      <c r="A212" s="106">
        <v>211</v>
      </c>
      <c r="B212" s="324" t="s">
        <v>903</v>
      </c>
      <c r="C212" s="644" t="s">
        <v>903</v>
      </c>
    </row>
    <row r="213" spans="1:3" ht="26.4" x14ac:dyDescent="0.25">
      <c r="A213" s="106">
        <v>212</v>
      </c>
      <c r="B213" s="324" t="s">
        <v>904</v>
      </c>
      <c r="C213" s="644" t="s">
        <v>904</v>
      </c>
    </row>
    <row r="214" spans="1:3" ht="33.6" thickBot="1" x14ac:dyDescent="0.3">
      <c r="A214" s="106">
        <v>213</v>
      </c>
      <c r="B214" s="360" t="s">
        <v>339</v>
      </c>
      <c r="C214" s="650" t="s">
        <v>1430</v>
      </c>
    </row>
    <row r="215" spans="1:3" x14ac:dyDescent="0.25">
      <c r="A215" s="106">
        <v>214</v>
      </c>
      <c r="B215" s="323" t="s">
        <v>721</v>
      </c>
      <c r="C215" s="643" t="s">
        <v>721</v>
      </c>
    </row>
    <row r="216" spans="1:3" ht="21" x14ac:dyDescent="0.25">
      <c r="A216" s="106">
        <v>215</v>
      </c>
      <c r="B216" s="329" t="s">
        <v>775</v>
      </c>
      <c r="C216" s="642" t="s">
        <v>1431</v>
      </c>
    </row>
    <row r="217" spans="1:3" x14ac:dyDescent="0.25">
      <c r="A217" s="106">
        <v>216</v>
      </c>
      <c r="B217" s="323" t="s">
        <v>674</v>
      </c>
      <c r="C217" s="643" t="s">
        <v>674</v>
      </c>
    </row>
    <row r="218" spans="1:3" x14ac:dyDescent="0.25">
      <c r="A218" s="106">
        <v>217</v>
      </c>
      <c r="B218" s="324" t="s">
        <v>776</v>
      </c>
      <c r="C218" s="644" t="s">
        <v>1432</v>
      </c>
    </row>
    <row r="219" spans="1:3" ht="30.6" x14ac:dyDescent="0.25">
      <c r="A219" s="106">
        <v>218</v>
      </c>
      <c r="B219" s="348" t="s">
        <v>22</v>
      </c>
      <c r="C219" s="650" t="s">
        <v>22</v>
      </c>
    </row>
    <row r="220" spans="1:3" x14ac:dyDescent="0.25">
      <c r="A220" s="106">
        <v>219</v>
      </c>
      <c r="B220" s="323" t="s">
        <v>727</v>
      </c>
      <c r="C220" s="643" t="s">
        <v>727</v>
      </c>
    </row>
    <row r="221" spans="1:3" ht="39.6" x14ac:dyDescent="0.25">
      <c r="A221" s="106">
        <v>220</v>
      </c>
      <c r="B221" s="323" t="s">
        <v>728</v>
      </c>
      <c r="C221" s="643" t="s">
        <v>728</v>
      </c>
    </row>
    <row r="222" spans="1:3" x14ac:dyDescent="0.25">
      <c r="A222" s="106">
        <v>221</v>
      </c>
      <c r="B222" s="323" t="s">
        <v>729</v>
      </c>
      <c r="C222" s="643" t="s">
        <v>729</v>
      </c>
    </row>
    <row r="223" spans="1:3" ht="40.200000000000003" thickBot="1" x14ac:dyDescent="0.3">
      <c r="A223" s="106">
        <v>222</v>
      </c>
      <c r="B223" s="323" t="s">
        <v>730</v>
      </c>
      <c r="C223" s="643" t="s">
        <v>730</v>
      </c>
    </row>
    <row r="224" spans="1:3" ht="13.8" thickBot="1" x14ac:dyDescent="0.3">
      <c r="A224" s="106">
        <v>223</v>
      </c>
      <c r="B224" s="352" t="s">
        <v>259</v>
      </c>
      <c r="C224" s="651" t="s">
        <v>259</v>
      </c>
    </row>
    <row r="225" spans="1:3" ht="13.8" thickBot="1" x14ac:dyDescent="0.3">
      <c r="A225" s="106">
        <v>224</v>
      </c>
      <c r="B225" s="353" t="s">
        <v>731</v>
      </c>
      <c r="C225" s="651" t="s">
        <v>731</v>
      </c>
    </row>
    <row r="226" spans="1:3" ht="13.8" thickBot="1" x14ac:dyDescent="0.3">
      <c r="A226" s="106">
        <v>225</v>
      </c>
      <c r="B226" s="353" t="s">
        <v>732</v>
      </c>
      <c r="C226" s="651" t="s">
        <v>732</v>
      </c>
    </row>
    <row r="227" spans="1:3" ht="13.8" thickBot="1" x14ac:dyDescent="0.3">
      <c r="A227" s="106">
        <v>226</v>
      </c>
      <c r="B227" s="353" t="s">
        <v>733</v>
      </c>
      <c r="C227" s="651" t="s">
        <v>733</v>
      </c>
    </row>
    <row r="228" spans="1:3" x14ac:dyDescent="0.25">
      <c r="A228" s="106">
        <v>227</v>
      </c>
      <c r="B228" s="347" t="s">
        <v>734</v>
      </c>
      <c r="C228" s="651" t="s">
        <v>734</v>
      </c>
    </row>
    <row r="229" spans="1:3" ht="26.4" x14ac:dyDescent="0.25">
      <c r="A229" s="106">
        <v>228</v>
      </c>
      <c r="B229" s="324" t="s">
        <v>1182</v>
      </c>
      <c r="C229" s="644" t="s">
        <v>1433</v>
      </c>
    </row>
    <row r="230" spans="1:3" ht="52.8" x14ac:dyDescent="0.25">
      <c r="A230" s="106">
        <v>229</v>
      </c>
      <c r="B230" s="323" t="s">
        <v>699</v>
      </c>
      <c r="C230" s="643" t="s">
        <v>699</v>
      </c>
    </row>
    <row r="231" spans="1:3" ht="26.4" x14ac:dyDescent="0.25">
      <c r="A231" s="106">
        <v>230</v>
      </c>
      <c r="B231" s="336" t="s">
        <v>896</v>
      </c>
      <c r="C231" s="644" t="s">
        <v>1434</v>
      </c>
    </row>
    <row r="232" spans="1:3" ht="41.4" thickBot="1" x14ac:dyDescent="0.3">
      <c r="A232" s="106">
        <v>231</v>
      </c>
      <c r="B232" s="361" t="s">
        <v>761</v>
      </c>
      <c r="C232" s="650" t="s">
        <v>761</v>
      </c>
    </row>
    <row r="233" spans="1:3" ht="13.8" thickBot="1" x14ac:dyDescent="0.3">
      <c r="A233" s="106">
        <v>232</v>
      </c>
      <c r="B233" s="362" t="s">
        <v>897</v>
      </c>
      <c r="C233" s="656" t="s">
        <v>1435</v>
      </c>
    </row>
    <row r="234" spans="1:3" ht="26.4" x14ac:dyDescent="0.25">
      <c r="A234" s="106">
        <v>233</v>
      </c>
      <c r="B234" s="324" t="s">
        <v>737</v>
      </c>
      <c r="C234" s="644" t="s">
        <v>737</v>
      </c>
    </row>
    <row r="235" spans="1:3" ht="20.399999999999999" x14ac:dyDescent="0.25">
      <c r="A235" s="106">
        <v>234</v>
      </c>
      <c r="B235" s="348" t="s">
        <v>738</v>
      </c>
      <c r="C235" s="650" t="s">
        <v>738</v>
      </c>
    </row>
    <row r="236" spans="1:3" ht="26.4" x14ac:dyDescent="0.25">
      <c r="A236" s="106">
        <v>235</v>
      </c>
      <c r="B236" s="324" t="s">
        <v>739</v>
      </c>
      <c r="C236" s="644" t="s">
        <v>739</v>
      </c>
    </row>
    <row r="237" spans="1:3" ht="21" thickBot="1" x14ac:dyDescent="0.3">
      <c r="A237" s="106">
        <v>236</v>
      </c>
      <c r="B237" s="348" t="s">
        <v>740</v>
      </c>
      <c r="C237" s="650" t="s">
        <v>740</v>
      </c>
    </row>
    <row r="238" spans="1:3" ht="13.8" thickBot="1" x14ac:dyDescent="0.3">
      <c r="A238" s="106">
        <v>237</v>
      </c>
      <c r="B238" s="352" t="s">
        <v>28</v>
      </c>
      <c r="C238" s="651" t="s">
        <v>28</v>
      </c>
    </row>
    <row r="239" spans="1:3" ht="13.8" thickBot="1" x14ac:dyDescent="0.3">
      <c r="A239" s="106">
        <v>238</v>
      </c>
      <c r="B239" s="353" t="s">
        <v>260</v>
      </c>
      <c r="C239" s="651" t="s">
        <v>260</v>
      </c>
    </row>
    <row r="240" spans="1:3" ht="13.8" thickBot="1" x14ac:dyDescent="0.3">
      <c r="A240" s="106">
        <v>239</v>
      </c>
      <c r="B240" s="353" t="s">
        <v>261</v>
      </c>
      <c r="C240" s="651" t="s">
        <v>261</v>
      </c>
    </row>
    <row r="241" spans="1:3" ht="13.8" thickBot="1" x14ac:dyDescent="0.3">
      <c r="A241" s="106">
        <v>240</v>
      </c>
      <c r="B241" s="353" t="s">
        <v>24</v>
      </c>
      <c r="C241" s="651" t="s">
        <v>24</v>
      </c>
    </row>
    <row r="242" spans="1:3" x14ac:dyDescent="0.25">
      <c r="A242" s="106">
        <v>241</v>
      </c>
      <c r="B242" s="347" t="s">
        <v>647</v>
      </c>
      <c r="C242" s="651" t="s">
        <v>647</v>
      </c>
    </row>
    <row r="243" spans="1:3" ht="26.4" x14ac:dyDescent="0.25">
      <c r="A243" s="106">
        <v>242</v>
      </c>
      <c r="B243" s="324" t="s">
        <v>743</v>
      </c>
      <c r="C243" s="644" t="s">
        <v>743</v>
      </c>
    </row>
    <row r="244" spans="1:3" ht="20.399999999999999" x14ac:dyDescent="0.25">
      <c r="A244" s="106">
        <v>243</v>
      </c>
      <c r="B244" s="348" t="s">
        <v>744</v>
      </c>
      <c r="C244" s="650" t="s">
        <v>744</v>
      </c>
    </row>
    <row r="245" spans="1:3" ht="26.4" x14ac:dyDescent="0.25">
      <c r="A245" s="106">
        <v>244</v>
      </c>
      <c r="B245" s="324" t="s">
        <v>25</v>
      </c>
      <c r="C245" s="644" t="s">
        <v>1436</v>
      </c>
    </row>
    <row r="246" spans="1:3" ht="41.4" thickBot="1" x14ac:dyDescent="0.3">
      <c r="A246" s="106">
        <v>245</v>
      </c>
      <c r="B246" s="359" t="s">
        <v>26</v>
      </c>
      <c r="C246" s="650" t="s">
        <v>26</v>
      </c>
    </row>
    <row r="247" spans="1:3" ht="13.8" thickBot="1" x14ac:dyDescent="0.3">
      <c r="A247" s="106">
        <v>246</v>
      </c>
      <c r="B247" s="353" t="s">
        <v>745</v>
      </c>
      <c r="C247" s="651" t="s">
        <v>745</v>
      </c>
    </row>
    <row r="248" spans="1:3" ht="13.8" thickBot="1" x14ac:dyDescent="0.3">
      <c r="A248" s="106">
        <v>247</v>
      </c>
      <c r="B248" s="353" t="s">
        <v>746</v>
      </c>
      <c r="C248" s="651" t="s">
        <v>746</v>
      </c>
    </row>
    <row r="249" spans="1:3" ht="13.8" thickBot="1" x14ac:dyDescent="0.3">
      <c r="A249" s="106">
        <v>248</v>
      </c>
      <c r="B249" s="353" t="s">
        <v>747</v>
      </c>
      <c r="C249" s="651" t="s">
        <v>747</v>
      </c>
    </row>
    <row r="250" spans="1:3" ht="15.6" x14ac:dyDescent="0.25">
      <c r="A250" s="106">
        <v>249</v>
      </c>
      <c r="B250" s="339" t="s">
        <v>748</v>
      </c>
      <c r="C250" s="647" t="s">
        <v>748</v>
      </c>
    </row>
    <row r="251" spans="1:3" ht="26.4" x14ac:dyDescent="0.25">
      <c r="A251" s="106">
        <v>250</v>
      </c>
      <c r="B251" s="324" t="s">
        <v>31</v>
      </c>
      <c r="C251" s="644" t="s">
        <v>1437</v>
      </c>
    </row>
    <row r="252" spans="1:3" ht="41.4" thickBot="1" x14ac:dyDescent="0.3">
      <c r="A252" s="106">
        <v>251</v>
      </c>
      <c r="B252" s="348" t="s">
        <v>877</v>
      </c>
      <c r="C252" s="650" t="s">
        <v>877</v>
      </c>
    </row>
    <row r="253" spans="1:3" ht="13.8" thickBot="1" x14ac:dyDescent="0.3">
      <c r="A253" s="106">
        <v>252</v>
      </c>
      <c r="B253" s="363" t="s">
        <v>27</v>
      </c>
      <c r="C253" s="651" t="s">
        <v>27</v>
      </c>
    </row>
    <row r="254" spans="1:3" ht="13.8" thickBot="1" x14ac:dyDescent="0.3">
      <c r="A254" s="106">
        <v>253</v>
      </c>
      <c r="B254" s="363" t="s">
        <v>749</v>
      </c>
      <c r="C254" s="651" t="s">
        <v>749</v>
      </c>
    </row>
    <row r="255" spans="1:3" ht="13.8" thickBot="1" x14ac:dyDescent="0.3">
      <c r="A255" s="106">
        <v>254</v>
      </c>
      <c r="B255" s="352" t="s">
        <v>750</v>
      </c>
      <c r="C255" s="651" t="s">
        <v>750</v>
      </c>
    </row>
    <row r="256" spans="1:3" ht="31.2" thickBot="1" x14ac:dyDescent="0.3">
      <c r="A256" s="106">
        <v>255</v>
      </c>
      <c r="B256" s="353" t="s">
        <v>751</v>
      </c>
      <c r="C256" s="651" t="s">
        <v>751</v>
      </c>
    </row>
    <row r="257" spans="1:3" ht="13.8" thickBot="1" x14ac:dyDescent="0.3">
      <c r="A257" s="106">
        <v>256</v>
      </c>
      <c r="B257" s="353" t="s">
        <v>262</v>
      </c>
      <c r="C257" s="651" t="s">
        <v>262</v>
      </c>
    </row>
    <row r="258" spans="1:3" ht="26.4" x14ac:dyDescent="0.25">
      <c r="A258" s="106">
        <v>257</v>
      </c>
      <c r="B258" s="336" t="s">
        <v>752</v>
      </c>
      <c r="C258" s="644" t="s">
        <v>752</v>
      </c>
    </row>
    <row r="259" spans="1:3" ht="31.2" thickBot="1" x14ac:dyDescent="0.3">
      <c r="A259" s="106">
        <v>258</v>
      </c>
      <c r="B259" s="359" t="s">
        <v>878</v>
      </c>
      <c r="C259" s="650" t="s">
        <v>878</v>
      </c>
    </row>
    <row r="260" spans="1:3" ht="13.8" thickBot="1" x14ac:dyDescent="0.3">
      <c r="A260" s="106">
        <v>259</v>
      </c>
      <c r="B260" s="342" t="s">
        <v>753</v>
      </c>
      <c r="C260" s="651" t="s">
        <v>753</v>
      </c>
    </row>
    <row r="261" spans="1:3" ht="13.8" thickBot="1" x14ac:dyDescent="0.3">
      <c r="A261" s="106">
        <v>260</v>
      </c>
      <c r="B261" s="342" t="s">
        <v>754</v>
      </c>
      <c r="C261" s="651" t="s">
        <v>754</v>
      </c>
    </row>
    <row r="262" spans="1:3" ht="13.8" thickBot="1" x14ac:dyDescent="0.3">
      <c r="A262" s="106">
        <v>261</v>
      </c>
      <c r="B262" s="342" t="s">
        <v>755</v>
      </c>
      <c r="C262" s="651" t="s">
        <v>755</v>
      </c>
    </row>
    <row r="263" spans="1:3" ht="26.4" x14ac:dyDescent="0.25">
      <c r="A263" s="106">
        <v>262</v>
      </c>
      <c r="B263" s="336" t="s">
        <v>756</v>
      </c>
      <c r="C263" s="644" t="s">
        <v>756</v>
      </c>
    </row>
    <row r="264" spans="1:3" ht="33" x14ac:dyDescent="0.25">
      <c r="A264" s="106">
        <v>263</v>
      </c>
      <c r="B264" s="351" t="s">
        <v>1183</v>
      </c>
      <c r="C264" s="650" t="s">
        <v>1438</v>
      </c>
    </row>
    <row r="265" spans="1:3" ht="31.2" thickBot="1" x14ac:dyDescent="0.3">
      <c r="A265" s="106">
        <v>264</v>
      </c>
      <c r="B265" s="351" t="s">
        <v>976</v>
      </c>
      <c r="C265" s="650" t="s">
        <v>976</v>
      </c>
    </row>
    <row r="266" spans="1:3" ht="13.8" thickBot="1" x14ac:dyDescent="0.3">
      <c r="A266" s="106">
        <v>265</v>
      </c>
      <c r="B266" s="352" t="s">
        <v>757</v>
      </c>
      <c r="C266" s="651" t="s">
        <v>757</v>
      </c>
    </row>
    <row r="267" spans="1:3" ht="13.8" thickBot="1" x14ac:dyDescent="0.3">
      <c r="A267" s="106">
        <v>266</v>
      </c>
      <c r="B267" s="353" t="s">
        <v>658</v>
      </c>
      <c r="C267" s="651" t="s">
        <v>1439</v>
      </c>
    </row>
    <row r="268" spans="1:3" ht="13.8" thickBot="1" x14ac:dyDescent="0.3">
      <c r="A268" s="106">
        <v>267</v>
      </c>
      <c r="B268" s="353" t="s">
        <v>657</v>
      </c>
      <c r="C268" s="651" t="s">
        <v>1440</v>
      </c>
    </row>
    <row r="269" spans="1:3" ht="13.8" thickBot="1" x14ac:dyDescent="0.3">
      <c r="A269" s="106">
        <v>268</v>
      </c>
      <c r="B269" s="353" t="s">
        <v>758</v>
      </c>
      <c r="C269" s="651" t="s">
        <v>758</v>
      </c>
    </row>
    <row r="270" spans="1:3" ht="13.8" thickBot="1" x14ac:dyDescent="0.3">
      <c r="A270" s="106">
        <v>269</v>
      </c>
      <c r="B270" s="353" t="s">
        <v>660</v>
      </c>
      <c r="C270" s="651" t="s">
        <v>660</v>
      </c>
    </row>
    <row r="271" spans="1:3" ht="13.8" thickBot="1" x14ac:dyDescent="0.3">
      <c r="A271" s="106">
        <v>270</v>
      </c>
      <c r="B271" s="353" t="s">
        <v>659</v>
      </c>
      <c r="C271" s="651" t="s">
        <v>659</v>
      </c>
    </row>
    <row r="272" spans="1:3" ht="13.8" thickBot="1" x14ac:dyDescent="0.3">
      <c r="A272" s="106">
        <v>271</v>
      </c>
      <c r="B272" s="353" t="s">
        <v>759</v>
      </c>
      <c r="C272" s="651" t="s">
        <v>759</v>
      </c>
    </row>
    <row r="273" spans="1:3" ht="13.8" thickBot="1" x14ac:dyDescent="0.3">
      <c r="A273" s="106">
        <v>272</v>
      </c>
      <c r="B273" s="358" t="s">
        <v>653</v>
      </c>
      <c r="C273" s="655" t="s">
        <v>653</v>
      </c>
    </row>
    <row r="274" spans="1:3" ht="13.8" thickBot="1" x14ac:dyDescent="0.3">
      <c r="A274" s="106">
        <v>273</v>
      </c>
      <c r="B274" s="358" t="s">
        <v>654</v>
      </c>
      <c r="C274" s="655" t="s">
        <v>654</v>
      </c>
    </row>
    <row r="275" spans="1:3" ht="13.8" thickBot="1" x14ac:dyDescent="0.3">
      <c r="A275" s="106">
        <v>274</v>
      </c>
      <c r="B275" s="358" t="s">
        <v>655</v>
      </c>
      <c r="C275" s="655" t="s">
        <v>655</v>
      </c>
    </row>
    <row r="276" spans="1:3" ht="13.8" thickBot="1" x14ac:dyDescent="0.3">
      <c r="A276" s="106">
        <v>275</v>
      </c>
      <c r="B276" s="353" t="s">
        <v>656</v>
      </c>
      <c r="C276" s="651" t="s">
        <v>656</v>
      </c>
    </row>
    <row r="277" spans="1:3" x14ac:dyDescent="0.25">
      <c r="A277" s="106">
        <v>276</v>
      </c>
      <c r="B277" s="587" t="s">
        <v>765</v>
      </c>
      <c r="C277" s="651" t="s">
        <v>765</v>
      </c>
    </row>
    <row r="278" spans="1:3" ht="13.8" thickBot="1" x14ac:dyDescent="0.3">
      <c r="A278" s="106">
        <v>277</v>
      </c>
      <c r="B278" s="364" t="s">
        <v>661</v>
      </c>
      <c r="C278" s="643" t="s">
        <v>661</v>
      </c>
    </row>
    <row r="279" spans="1:3" ht="13.8" thickBot="1" x14ac:dyDescent="0.3">
      <c r="A279" s="106">
        <v>278</v>
      </c>
      <c r="B279" s="323" t="s">
        <v>9</v>
      </c>
      <c r="C279" s="643" t="s">
        <v>9</v>
      </c>
    </row>
    <row r="280" spans="1:3" ht="13.8" thickBot="1" x14ac:dyDescent="0.3">
      <c r="A280" s="106">
        <v>279</v>
      </c>
      <c r="B280" s="365" t="s">
        <v>662</v>
      </c>
      <c r="C280" s="643" t="s">
        <v>662</v>
      </c>
    </row>
    <row r="281" spans="1:3" ht="26.4" x14ac:dyDescent="0.25">
      <c r="A281" s="106">
        <v>280</v>
      </c>
      <c r="B281" s="324" t="s">
        <v>265</v>
      </c>
      <c r="C281" s="644" t="s">
        <v>265</v>
      </c>
    </row>
    <row r="282" spans="1:3" x14ac:dyDescent="0.25">
      <c r="A282" s="106">
        <v>281</v>
      </c>
      <c r="B282" s="348" t="s">
        <v>8</v>
      </c>
      <c r="C282" s="650" t="s">
        <v>8</v>
      </c>
    </row>
    <row r="283" spans="1:3" x14ac:dyDescent="0.25">
      <c r="A283" s="106">
        <v>282</v>
      </c>
      <c r="B283" s="348" t="s">
        <v>678</v>
      </c>
      <c r="C283" s="650" t="s">
        <v>678</v>
      </c>
    </row>
    <row r="284" spans="1:3" ht="26.4" x14ac:dyDescent="0.25">
      <c r="A284" s="106">
        <v>283</v>
      </c>
      <c r="B284" s="324" t="s">
        <v>664</v>
      </c>
      <c r="C284" s="644" t="s">
        <v>664</v>
      </c>
    </row>
    <row r="285" spans="1:3" ht="41.4" thickBot="1" x14ac:dyDescent="0.3">
      <c r="A285" s="106">
        <v>284</v>
      </c>
      <c r="B285" s="359" t="s">
        <v>272</v>
      </c>
      <c r="C285" s="650" t="s">
        <v>272</v>
      </c>
    </row>
    <row r="286" spans="1:3" ht="39.6" x14ac:dyDescent="0.25">
      <c r="A286" s="106">
        <v>285</v>
      </c>
      <c r="B286" s="324" t="s">
        <v>665</v>
      </c>
      <c r="C286" s="644" t="s">
        <v>665</v>
      </c>
    </row>
    <row r="287" spans="1:3" ht="13.8" thickBot="1" x14ac:dyDescent="0.3">
      <c r="A287" s="106">
        <v>286</v>
      </c>
      <c r="B287" s="359" t="s">
        <v>273</v>
      </c>
      <c r="C287" s="650" t="s">
        <v>273</v>
      </c>
    </row>
    <row r="288" spans="1:3" ht="27" thickBot="1" x14ac:dyDescent="0.3">
      <c r="A288" s="106">
        <v>287</v>
      </c>
      <c r="B288" s="324" t="s">
        <v>766</v>
      </c>
      <c r="C288" s="644" t="s">
        <v>766</v>
      </c>
    </row>
    <row r="289" spans="1:3" ht="13.8" thickBot="1" x14ac:dyDescent="0.3">
      <c r="A289" s="106">
        <v>288</v>
      </c>
      <c r="B289" s="352" t="s">
        <v>767</v>
      </c>
      <c r="C289" s="651" t="s">
        <v>767</v>
      </c>
    </row>
    <row r="290" spans="1:3" ht="21" thickBot="1" x14ac:dyDescent="0.3">
      <c r="A290" s="106">
        <v>289</v>
      </c>
      <c r="B290" s="353" t="s">
        <v>1189</v>
      </c>
      <c r="C290" s="651" t="s">
        <v>1189</v>
      </c>
    </row>
    <row r="291" spans="1:3" ht="13.8" thickBot="1" x14ac:dyDescent="0.3">
      <c r="A291" s="106">
        <v>290</v>
      </c>
      <c r="B291" s="353" t="s">
        <v>768</v>
      </c>
      <c r="C291" s="651" t="s">
        <v>768</v>
      </c>
    </row>
    <row r="292" spans="1:3" ht="26.4" x14ac:dyDescent="0.25">
      <c r="A292" s="106">
        <v>291</v>
      </c>
      <c r="B292" s="324" t="s">
        <v>667</v>
      </c>
      <c r="C292" s="644" t="s">
        <v>667</v>
      </c>
    </row>
    <row r="293" spans="1:3" ht="31.2" thickBot="1" x14ac:dyDescent="0.3">
      <c r="A293" s="106">
        <v>292</v>
      </c>
      <c r="B293" s="359" t="s">
        <v>742</v>
      </c>
      <c r="C293" s="650" t="s">
        <v>742</v>
      </c>
    </row>
    <row r="294" spans="1:3" x14ac:dyDescent="0.25">
      <c r="A294" s="106">
        <v>293</v>
      </c>
      <c r="B294" s="324" t="s">
        <v>670</v>
      </c>
      <c r="C294" s="644" t="s">
        <v>1441</v>
      </c>
    </row>
    <row r="295" spans="1:3" ht="21" thickBot="1" x14ac:dyDescent="0.3">
      <c r="A295" s="106">
        <v>294</v>
      </c>
      <c r="B295" s="356" t="s">
        <v>668</v>
      </c>
      <c r="C295" s="650" t="s">
        <v>668</v>
      </c>
    </row>
    <row r="296" spans="1:3" ht="13.8" thickBot="1" x14ac:dyDescent="0.3">
      <c r="A296" s="106">
        <v>295</v>
      </c>
      <c r="B296" s="353" t="s">
        <v>769</v>
      </c>
      <c r="C296" s="651" t="s">
        <v>769</v>
      </c>
    </row>
    <row r="297" spans="1:3" ht="13.8" thickBot="1" x14ac:dyDescent="0.3">
      <c r="A297" s="106">
        <v>296</v>
      </c>
      <c r="B297" s="353" t="s">
        <v>770</v>
      </c>
      <c r="C297" s="651" t="s">
        <v>770</v>
      </c>
    </row>
    <row r="298" spans="1:3" ht="13.8" thickBot="1" x14ac:dyDescent="0.3">
      <c r="A298" s="106">
        <v>297</v>
      </c>
      <c r="B298" s="353" t="s">
        <v>771</v>
      </c>
      <c r="C298" s="651" t="s">
        <v>771</v>
      </c>
    </row>
    <row r="299" spans="1:3" ht="13.8" thickBot="1" x14ac:dyDescent="0.3">
      <c r="A299" s="106">
        <v>298</v>
      </c>
      <c r="B299" s="353" t="s">
        <v>898</v>
      </c>
      <c r="C299" s="651" t="s">
        <v>898</v>
      </c>
    </row>
    <row r="300" spans="1:3" ht="26.4" x14ac:dyDescent="0.25">
      <c r="A300" s="106">
        <v>299</v>
      </c>
      <c r="B300" s="324" t="s">
        <v>671</v>
      </c>
      <c r="C300" s="644" t="s">
        <v>1442</v>
      </c>
    </row>
    <row r="301" spans="1:3" ht="21" thickBot="1" x14ac:dyDescent="0.3">
      <c r="A301" s="106">
        <v>300</v>
      </c>
      <c r="B301" s="356" t="s">
        <v>669</v>
      </c>
      <c r="C301" s="650" t="s">
        <v>669</v>
      </c>
    </row>
    <row r="302" spans="1:3" ht="13.8" thickBot="1" x14ac:dyDescent="0.3">
      <c r="A302" s="106">
        <v>301</v>
      </c>
      <c r="B302" s="353" t="s">
        <v>266</v>
      </c>
      <c r="C302" s="651" t="s">
        <v>266</v>
      </c>
    </row>
    <row r="303" spans="1:3" ht="53.4" thickBot="1" x14ac:dyDescent="0.3">
      <c r="A303" s="106">
        <v>302</v>
      </c>
      <c r="B303" s="324" t="s">
        <v>269</v>
      </c>
      <c r="C303" s="644" t="s">
        <v>269</v>
      </c>
    </row>
    <row r="304" spans="1:3" ht="13.8" thickBot="1" x14ac:dyDescent="0.3">
      <c r="A304" s="106">
        <v>303</v>
      </c>
      <c r="B304" s="352" t="s">
        <v>773</v>
      </c>
      <c r="C304" s="651" t="s">
        <v>773</v>
      </c>
    </row>
    <row r="305" spans="1:3" ht="13.8" thickBot="1" x14ac:dyDescent="0.3">
      <c r="A305" s="106">
        <v>304</v>
      </c>
      <c r="B305" s="353" t="s">
        <v>774</v>
      </c>
      <c r="C305" s="651" t="s">
        <v>774</v>
      </c>
    </row>
    <row r="306" spans="1:3" ht="13.8" thickBot="1" x14ac:dyDescent="0.3">
      <c r="A306" s="106">
        <v>305</v>
      </c>
      <c r="B306" s="353" t="s">
        <v>267</v>
      </c>
      <c r="C306" s="651" t="s">
        <v>267</v>
      </c>
    </row>
    <row r="307" spans="1:3" ht="13.8" thickBot="1" x14ac:dyDescent="0.3">
      <c r="A307" s="106">
        <v>306</v>
      </c>
      <c r="B307" s="353" t="s">
        <v>268</v>
      </c>
      <c r="C307" s="651" t="s">
        <v>268</v>
      </c>
    </row>
    <row r="308" spans="1:3" ht="21" x14ac:dyDescent="0.25">
      <c r="A308" s="106">
        <v>307</v>
      </c>
      <c r="B308" s="329" t="s">
        <v>791</v>
      </c>
      <c r="C308" s="642" t="s">
        <v>1443</v>
      </c>
    </row>
    <row r="309" spans="1:3" ht="15.6" x14ac:dyDescent="0.25">
      <c r="A309" s="106">
        <v>308</v>
      </c>
      <c r="B309" s="339" t="s">
        <v>777</v>
      </c>
      <c r="C309" s="647" t="s">
        <v>777</v>
      </c>
    </row>
    <row r="310" spans="1:3" ht="30.6" x14ac:dyDescent="0.25">
      <c r="A310" s="106">
        <v>309</v>
      </c>
      <c r="B310" s="351" t="s">
        <v>274</v>
      </c>
      <c r="C310" s="650" t="s">
        <v>274</v>
      </c>
    </row>
    <row r="311" spans="1:3" ht="20.399999999999999" x14ac:dyDescent="0.25">
      <c r="A311" s="106">
        <v>310</v>
      </c>
      <c r="B311" s="366" t="s">
        <v>880</v>
      </c>
      <c r="C311" s="652" t="s">
        <v>880</v>
      </c>
    </row>
    <row r="312" spans="1:3" ht="26.4" x14ac:dyDescent="0.25">
      <c r="A312" s="106">
        <v>311</v>
      </c>
      <c r="B312" s="324" t="s">
        <v>275</v>
      </c>
      <c r="C312" s="644" t="s">
        <v>275</v>
      </c>
    </row>
    <row r="313" spans="1:3" ht="27" thickBot="1" x14ac:dyDescent="0.3">
      <c r="A313" s="106">
        <v>312</v>
      </c>
      <c r="B313" s="324" t="s">
        <v>778</v>
      </c>
      <c r="C313" s="644" t="s">
        <v>778</v>
      </c>
    </row>
    <row r="314" spans="1:3" ht="13.8" thickBot="1" x14ac:dyDescent="0.3">
      <c r="A314" s="106">
        <v>313</v>
      </c>
      <c r="B314" s="352" t="s">
        <v>792</v>
      </c>
      <c r="C314" s="651" t="s">
        <v>1444</v>
      </c>
    </row>
    <row r="315" spans="1:3" ht="26.4" x14ac:dyDescent="0.25">
      <c r="A315" s="106">
        <v>314</v>
      </c>
      <c r="B315" s="324" t="s">
        <v>779</v>
      </c>
      <c r="C315" s="644" t="s">
        <v>779</v>
      </c>
    </row>
    <row r="316" spans="1:3" ht="14.4" x14ac:dyDescent="0.25">
      <c r="A316" s="106">
        <v>315</v>
      </c>
      <c r="B316" s="344"/>
      <c r="C316" s="603"/>
    </row>
    <row r="317" spans="1:3" x14ac:dyDescent="0.25">
      <c r="A317" s="106">
        <v>316</v>
      </c>
      <c r="B317" s="323" t="s">
        <v>892</v>
      </c>
      <c r="C317" s="643" t="s">
        <v>892</v>
      </c>
    </row>
    <row r="318" spans="1:3" ht="52.8" x14ac:dyDescent="0.25">
      <c r="A318" s="106">
        <v>317</v>
      </c>
      <c r="B318" s="323" t="s">
        <v>270</v>
      </c>
      <c r="C318" s="643" t="s">
        <v>270</v>
      </c>
    </row>
    <row r="319" spans="1:3" ht="26.4" x14ac:dyDescent="0.25">
      <c r="A319" s="106">
        <v>318</v>
      </c>
      <c r="B319" s="324" t="s">
        <v>677</v>
      </c>
      <c r="C319" s="644" t="s">
        <v>677</v>
      </c>
    </row>
    <row r="320" spans="1:3" ht="39.6" x14ac:dyDescent="0.25">
      <c r="A320" s="106">
        <v>319</v>
      </c>
      <c r="B320" s="324" t="s">
        <v>881</v>
      </c>
      <c r="C320" s="644" t="s">
        <v>881</v>
      </c>
    </row>
    <row r="321" spans="1:3" ht="26.4" x14ac:dyDescent="0.25">
      <c r="A321" s="106">
        <v>320</v>
      </c>
      <c r="B321" s="324" t="s">
        <v>675</v>
      </c>
      <c r="C321" s="644" t="s">
        <v>675</v>
      </c>
    </row>
    <row r="322" spans="1:3" ht="34.799999999999997" x14ac:dyDescent="0.25">
      <c r="A322" s="106">
        <v>321</v>
      </c>
      <c r="B322" s="329" t="s">
        <v>7</v>
      </c>
      <c r="C322" s="642" t="s">
        <v>7</v>
      </c>
    </row>
    <row r="323" spans="1:3" x14ac:dyDescent="0.25">
      <c r="A323" s="106">
        <v>322</v>
      </c>
      <c r="B323" s="336" t="s">
        <v>6</v>
      </c>
      <c r="C323" s="644" t="s">
        <v>6</v>
      </c>
    </row>
    <row r="324" spans="1:3" ht="20.399999999999999" x14ac:dyDescent="0.25">
      <c r="A324" s="106">
        <v>323</v>
      </c>
      <c r="B324" s="340" t="s">
        <v>787</v>
      </c>
      <c r="C324" s="650" t="s">
        <v>787</v>
      </c>
    </row>
    <row r="325" spans="1:3" ht="13.8" thickBot="1" x14ac:dyDescent="0.3">
      <c r="A325" s="106">
        <v>324</v>
      </c>
      <c r="B325" s="340" t="s">
        <v>553</v>
      </c>
      <c r="C325" s="650" t="s">
        <v>553</v>
      </c>
    </row>
    <row r="326" spans="1:3" ht="13.8" thickBot="1" x14ac:dyDescent="0.3">
      <c r="A326" s="106">
        <v>325</v>
      </c>
      <c r="B326" s="352" t="s">
        <v>554</v>
      </c>
      <c r="C326" s="651" t="s">
        <v>554</v>
      </c>
    </row>
    <row r="327" spans="1:3" ht="13.8" thickBot="1" x14ac:dyDescent="0.3">
      <c r="A327" s="106">
        <v>326</v>
      </c>
      <c r="B327" s="353" t="s">
        <v>555</v>
      </c>
      <c r="C327" s="651" t="s">
        <v>555</v>
      </c>
    </row>
    <row r="328" spans="1:3" ht="39.6" x14ac:dyDescent="0.25">
      <c r="A328" s="106">
        <v>327</v>
      </c>
      <c r="B328" s="336" t="s">
        <v>882</v>
      </c>
      <c r="C328" s="644" t="s">
        <v>882</v>
      </c>
    </row>
    <row r="329" spans="1:3" ht="30.6" x14ac:dyDescent="0.25">
      <c r="A329" s="106">
        <v>328</v>
      </c>
      <c r="B329" s="348" t="s">
        <v>10</v>
      </c>
      <c r="C329" s="650" t="s">
        <v>10</v>
      </c>
    </row>
    <row r="330" spans="1:3" ht="39.6" x14ac:dyDescent="0.25">
      <c r="A330" s="106">
        <v>329</v>
      </c>
      <c r="B330" s="336" t="s">
        <v>81</v>
      </c>
      <c r="C330" s="644" t="s">
        <v>81</v>
      </c>
    </row>
    <row r="331" spans="1:3" ht="40.799999999999997" x14ac:dyDescent="0.25">
      <c r="A331" s="106">
        <v>330</v>
      </c>
      <c r="B331" s="348" t="s">
        <v>276</v>
      </c>
      <c r="C331" s="650" t="s">
        <v>276</v>
      </c>
    </row>
    <row r="332" spans="1:3" ht="39.6" x14ac:dyDescent="0.25">
      <c r="A332" s="106">
        <v>331</v>
      </c>
      <c r="B332" s="336" t="s">
        <v>82</v>
      </c>
      <c r="C332" s="644" t="s">
        <v>82</v>
      </c>
    </row>
    <row r="333" spans="1:3" ht="45.6" x14ac:dyDescent="0.25">
      <c r="A333" s="106">
        <v>332</v>
      </c>
      <c r="B333" s="367" t="s">
        <v>883</v>
      </c>
      <c r="C333" s="649" t="s">
        <v>883</v>
      </c>
    </row>
    <row r="334" spans="1:3" ht="46.2" thickBot="1" x14ac:dyDescent="0.3">
      <c r="A334" s="106">
        <v>333</v>
      </c>
      <c r="B334" s="367" t="s">
        <v>884</v>
      </c>
      <c r="C334" s="649" t="s">
        <v>884</v>
      </c>
    </row>
    <row r="335" spans="1:3" ht="13.8" thickBot="1" x14ac:dyDescent="0.3">
      <c r="A335" s="106">
        <v>334</v>
      </c>
      <c r="B335" s="368" t="s">
        <v>885</v>
      </c>
      <c r="C335" s="656" t="s">
        <v>1445</v>
      </c>
    </row>
    <row r="336" spans="1:3" ht="13.8" thickBot="1" x14ac:dyDescent="0.3">
      <c r="A336" s="106">
        <v>335</v>
      </c>
      <c r="B336" s="369" t="s">
        <v>886</v>
      </c>
      <c r="C336" s="656" t="s">
        <v>1446</v>
      </c>
    </row>
    <row r="337" spans="1:3" ht="13.8" thickBot="1" x14ac:dyDescent="0.3">
      <c r="A337" s="106">
        <v>336</v>
      </c>
      <c r="B337" s="369" t="s">
        <v>887</v>
      </c>
      <c r="C337" s="656" t="s">
        <v>1447</v>
      </c>
    </row>
    <row r="338" spans="1:3" ht="13.8" thickBot="1" x14ac:dyDescent="0.3">
      <c r="A338" s="106">
        <v>337</v>
      </c>
      <c r="B338" s="369" t="s">
        <v>1184</v>
      </c>
      <c r="C338" s="656" t="s">
        <v>1448</v>
      </c>
    </row>
    <row r="339" spans="1:3" ht="13.8" thickBot="1" x14ac:dyDescent="0.3">
      <c r="A339" s="106">
        <v>338</v>
      </c>
      <c r="B339" s="370" t="s">
        <v>888</v>
      </c>
      <c r="C339" s="655" t="s">
        <v>1449</v>
      </c>
    </row>
    <row r="340" spans="1:3" x14ac:dyDescent="0.25">
      <c r="A340" s="106">
        <v>339</v>
      </c>
      <c r="B340" s="371" t="s">
        <v>889</v>
      </c>
      <c r="C340" s="656" t="s">
        <v>1450</v>
      </c>
    </row>
    <row r="341" spans="1:3" ht="39.6" x14ac:dyDescent="0.25">
      <c r="A341" s="106">
        <v>340</v>
      </c>
      <c r="B341" s="324" t="s">
        <v>167</v>
      </c>
      <c r="C341" s="644" t="s">
        <v>167</v>
      </c>
    </row>
    <row r="342" spans="1:3" ht="15.6" x14ac:dyDescent="0.25">
      <c r="A342" s="106">
        <v>341</v>
      </c>
      <c r="B342" s="339" t="s">
        <v>235</v>
      </c>
      <c r="C342" s="647" t="s">
        <v>235</v>
      </c>
    </row>
    <row r="343" spans="1:3" x14ac:dyDescent="0.25">
      <c r="A343" s="106">
        <v>342</v>
      </c>
      <c r="B343" s="336" t="s">
        <v>236</v>
      </c>
      <c r="C343" s="644" t="s">
        <v>236</v>
      </c>
    </row>
    <row r="344" spans="1:3" ht="20.399999999999999" x14ac:dyDescent="0.25">
      <c r="A344" s="106">
        <v>343</v>
      </c>
      <c r="B344" s="348" t="s">
        <v>4</v>
      </c>
      <c r="C344" s="650" t="s">
        <v>4</v>
      </c>
    </row>
    <row r="345" spans="1:3" ht="26.4" x14ac:dyDescent="0.25">
      <c r="A345" s="106">
        <v>344</v>
      </c>
      <c r="B345" s="336" t="s">
        <v>237</v>
      </c>
      <c r="C345" s="644" t="s">
        <v>237</v>
      </c>
    </row>
    <row r="346" spans="1:3" ht="20.399999999999999" x14ac:dyDescent="0.25">
      <c r="A346" s="106">
        <v>345</v>
      </c>
      <c r="B346" s="348" t="s">
        <v>11</v>
      </c>
      <c r="C346" s="650" t="s">
        <v>11</v>
      </c>
    </row>
    <row r="347" spans="1:3" ht="26.4" x14ac:dyDescent="0.25">
      <c r="A347" s="106">
        <v>346</v>
      </c>
      <c r="B347" s="336" t="s">
        <v>271</v>
      </c>
      <c r="C347" s="644" t="s">
        <v>271</v>
      </c>
    </row>
    <row r="348" spans="1:3" ht="30.6" x14ac:dyDescent="0.25">
      <c r="A348" s="106">
        <v>347</v>
      </c>
      <c r="B348" s="348" t="s">
        <v>899</v>
      </c>
      <c r="C348" s="650" t="s">
        <v>899</v>
      </c>
    </row>
    <row r="349" spans="1:3" x14ac:dyDescent="0.25">
      <c r="A349" s="106">
        <v>348</v>
      </c>
      <c r="B349" s="336" t="s">
        <v>238</v>
      </c>
      <c r="C349" s="644" t="s">
        <v>238</v>
      </c>
    </row>
    <row r="350" spans="1:3" ht="30.6" x14ac:dyDescent="0.25">
      <c r="A350" s="106">
        <v>349</v>
      </c>
      <c r="B350" s="348" t="s">
        <v>900</v>
      </c>
      <c r="C350" s="650" t="s">
        <v>900</v>
      </c>
    </row>
    <row r="351" spans="1:3" x14ac:dyDescent="0.25">
      <c r="A351" s="106">
        <v>350</v>
      </c>
      <c r="B351" s="336" t="s">
        <v>785</v>
      </c>
      <c r="C351" s="644" t="s">
        <v>785</v>
      </c>
    </row>
    <row r="352" spans="1:3" ht="20.399999999999999" x14ac:dyDescent="0.25">
      <c r="A352" s="106">
        <v>351</v>
      </c>
      <c r="B352" s="348" t="s">
        <v>786</v>
      </c>
      <c r="C352" s="650" t="s">
        <v>786</v>
      </c>
    </row>
    <row r="353" spans="1:3" x14ac:dyDescent="0.25">
      <c r="A353" s="106">
        <v>352</v>
      </c>
      <c r="B353" s="336" t="s">
        <v>239</v>
      </c>
      <c r="C353" s="644" t="s">
        <v>239</v>
      </c>
    </row>
    <row r="354" spans="1:3" ht="30.6" x14ac:dyDescent="0.25">
      <c r="A354" s="106">
        <v>353</v>
      </c>
      <c r="B354" s="348" t="s">
        <v>972</v>
      </c>
      <c r="C354" s="650" t="s">
        <v>972</v>
      </c>
    </row>
    <row r="355" spans="1:3" ht="39.6" x14ac:dyDescent="0.25">
      <c r="A355" s="106">
        <v>354</v>
      </c>
      <c r="B355" s="324" t="s">
        <v>2</v>
      </c>
      <c r="C355" s="644" t="s">
        <v>1451</v>
      </c>
    </row>
    <row r="356" spans="1:3" ht="26.4" x14ac:dyDescent="0.25">
      <c r="A356" s="106">
        <v>355</v>
      </c>
      <c r="B356" s="324" t="s">
        <v>1185</v>
      </c>
      <c r="C356" s="644" t="s">
        <v>1408</v>
      </c>
    </row>
    <row r="357" spans="1:3" ht="39.6" x14ac:dyDescent="0.25">
      <c r="A357" s="106">
        <v>356</v>
      </c>
      <c r="B357" s="324" t="s">
        <v>3</v>
      </c>
      <c r="C357" s="644" t="s">
        <v>3</v>
      </c>
    </row>
    <row r="358" spans="1:3" ht="27" thickBot="1" x14ac:dyDescent="0.3">
      <c r="A358" s="106">
        <v>357</v>
      </c>
      <c r="B358" s="336" t="s">
        <v>230</v>
      </c>
      <c r="C358" s="644" t="s">
        <v>230</v>
      </c>
    </row>
    <row r="359" spans="1:3" ht="13.8" thickBot="1" x14ac:dyDescent="0.3">
      <c r="A359" s="106">
        <v>358</v>
      </c>
      <c r="B359" s="352" t="s">
        <v>231</v>
      </c>
      <c r="C359" s="651" t="s">
        <v>231</v>
      </c>
    </row>
    <row r="360" spans="1:3" ht="13.8" thickBot="1" x14ac:dyDescent="0.3">
      <c r="A360" s="106">
        <v>359</v>
      </c>
      <c r="B360" s="353" t="s">
        <v>232</v>
      </c>
      <c r="C360" s="651" t="s">
        <v>232</v>
      </c>
    </row>
    <row r="361" spans="1:3" ht="39.6" x14ac:dyDescent="0.25">
      <c r="A361" s="106">
        <v>360</v>
      </c>
      <c r="B361" s="336" t="s">
        <v>251</v>
      </c>
      <c r="C361" s="644" t="s">
        <v>251</v>
      </c>
    </row>
    <row r="362" spans="1:3" ht="30.6" x14ac:dyDescent="0.25">
      <c r="A362" s="106">
        <v>361</v>
      </c>
      <c r="B362" s="340" t="s">
        <v>141</v>
      </c>
      <c r="C362" s="650" t="s">
        <v>141</v>
      </c>
    </row>
    <row r="363" spans="1:3" ht="13.8" thickBot="1" x14ac:dyDescent="0.3">
      <c r="A363" s="106">
        <v>362</v>
      </c>
      <c r="B363" s="340" t="s">
        <v>240</v>
      </c>
      <c r="C363" s="650" t="s">
        <v>240</v>
      </c>
    </row>
    <row r="364" spans="1:3" ht="13.8" thickBot="1" x14ac:dyDescent="0.3">
      <c r="A364" s="106">
        <v>363</v>
      </c>
      <c r="B364" s="352" t="s">
        <v>243</v>
      </c>
      <c r="C364" s="651" t="s">
        <v>243</v>
      </c>
    </row>
    <row r="365" spans="1:3" ht="13.8" thickBot="1" x14ac:dyDescent="0.3">
      <c r="A365" s="106">
        <v>364</v>
      </c>
      <c r="B365" s="353" t="s">
        <v>241</v>
      </c>
      <c r="C365" s="651" t="s">
        <v>241</v>
      </c>
    </row>
    <row r="366" spans="1:3" ht="15.6" x14ac:dyDescent="0.25">
      <c r="A366" s="106">
        <v>365</v>
      </c>
      <c r="B366" s="339" t="s">
        <v>176</v>
      </c>
      <c r="C366" s="647" t="s">
        <v>176</v>
      </c>
    </row>
    <row r="367" spans="1:3" x14ac:dyDescent="0.25">
      <c r="A367" s="106">
        <v>366</v>
      </c>
      <c r="B367" s="324" t="s">
        <v>177</v>
      </c>
      <c r="C367" s="644" t="s">
        <v>177</v>
      </c>
    </row>
    <row r="368" spans="1:3" x14ac:dyDescent="0.25">
      <c r="A368" s="106">
        <v>367</v>
      </c>
      <c r="B368" s="372" t="s">
        <v>287</v>
      </c>
      <c r="C368" s="643" t="s">
        <v>287</v>
      </c>
    </row>
    <row r="369" spans="1:3" x14ac:dyDescent="0.25">
      <c r="A369" s="106">
        <v>368</v>
      </c>
      <c r="B369" s="372" t="s">
        <v>292</v>
      </c>
      <c r="C369" s="643" t="s">
        <v>292</v>
      </c>
    </row>
    <row r="370" spans="1:3" x14ac:dyDescent="0.25">
      <c r="A370" s="106">
        <v>369</v>
      </c>
      <c r="B370" s="372" t="s">
        <v>294</v>
      </c>
      <c r="C370" s="643" t="s">
        <v>294</v>
      </c>
    </row>
    <row r="371" spans="1:3" x14ac:dyDescent="0.25">
      <c r="A371" s="106">
        <v>370</v>
      </c>
      <c r="B371" s="372" t="s">
        <v>297</v>
      </c>
      <c r="C371" s="643" t="s">
        <v>297</v>
      </c>
    </row>
    <row r="372" spans="1:3" x14ac:dyDescent="0.25">
      <c r="A372" s="106">
        <v>371</v>
      </c>
      <c r="B372" s="372" t="s">
        <v>463</v>
      </c>
      <c r="C372" s="643" t="s">
        <v>463</v>
      </c>
    </row>
    <row r="373" spans="1:3" x14ac:dyDescent="0.25">
      <c r="A373" s="106">
        <v>372</v>
      </c>
      <c r="B373" s="372" t="s">
        <v>299</v>
      </c>
      <c r="C373" s="643" t="s">
        <v>299</v>
      </c>
    </row>
    <row r="374" spans="1:3" x14ac:dyDescent="0.25">
      <c r="A374" s="106">
        <v>373</v>
      </c>
      <c r="B374" s="372" t="s">
        <v>1462</v>
      </c>
      <c r="C374" s="643" t="s">
        <v>1462</v>
      </c>
    </row>
    <row r="375" spans="1:3" x14ac:dyDescent="0.25">
      <c r="A375" s="106">
        <v>374</v>
      </c>
      <c r="B375" s="372" t="s">
        <v>304</v>
      </c>
      <c r="C375" s="643" t="s">
        <v>304</v>
      </c>
    </row>
    <row r="376" spans="1:3" x14ac:dyDescent="0.25">
      <c r="A376" s="106">
        <v>375</v>
      </c>
      <c r="B376" s="372" t="s">
        <v>307</v>
      </c>
      <c r="C376" s="643" t="s">
        <v>307</v>
      </c>
    </row>
    <row r="377" spans="1:3" x14ac:dyDescent="0.25">
      <c r="A377" s="106">
        <v>376</v>
      </c>
      <c r="B377" s="372" t="s">
        <v>309</v>
      </c>
      <c r="C377" s="643" t="s">
        <v>309</v>
      </c>
    </row>
    <row r="378" spans="1:3" x14ac:dyDescent="0.25">
      <c r="A378" s="106">
        <v>377</v>
      </c>
      <c r="B378" s="372" t="s">
        <v>311</v>
      </c>
      <c r="C378" s="643" t="s">
        <v>311</v>
      </c>
    </row>
    <row r="379" spans="1:3" x14ac:dyDescent="0.25">
      <c r="A379" s="106">
        <v>378</v>
      </c>
      <c r="B379" s="372" t="s">
        <v>314</v>
      </c>
      <c r="C379" s="643" t="s">
        <v>314</v>
      </c>
    </row>
    <row r="380" spans="1:3" x14ac:dyDescent="0.25">
      <c r="A380" s="106">
        <v>379</v>
      </c>
      <c r="B380" s="372" t="s">
        <v>316</v>
      </c>
      <c r="C380" s="643" t="s">
        <v>316</v>
      </c>
    </row>
    <row r="381" spans="1:3" x14ac:dyDescent="0.25">
      <c r="A381" s="106">
        <v>380</v>
      </c>
      <c r="B381" s="372" t="s">
        <v>318</v>
      </c>
      <c r="C381" s="643" t="s">
        <v>318</v>
      </c>
    </row>
    <row r="382" spans="1:3" x14ac:dyDescent="0.25">
      <c r="A382" s="106">
        <v>381</v>
      </c>
      <c r="B382" s="372" t="s">
        <v>521</v>
      </c>
      <c r="C382" s="643" t="s">
        <v>521</v>
      </c>
    </row>
    <row r="383" spans="1:3" x14ac:dyDescent="0.25">
      <c r="A383" s="106">
        <v>382</v>
      </c>
      <c r="B383" s="372" t="s">
        <v>320</v>
      </c>
      <c r="C383" s="643" t="s">
        <v>320</v>
      </c>
    </row>
    <row r="384" spans="1:3" x14ac:dyDescent="0.25">
      <c r="A384" s="106">
        <v>383</v>
      </c>
      <c r="B384" s="372" t="s">
        <v>322</v>
      </c>
      <c r="C384" s="643" t="s">
        <v>322</v>
      </c>
    </row>
    <row r="385" spans="1:3" x14ac:dyDescent="0.25">
      <c r="A385" s="106">
        <v>384</v>
      </c>
      <c r="B385" s="372" t="s">
        <v>324</v>
      </c>
      <c r="C385" s="643" t="s">
        <v>324</v>
      </c>
    </row>
    <row r="386" spans="1:3" x14ac:dyDescent="0.25">
      <c r="A386" s="106">
        <v>385</v>
      </c>
      <c r="B386" s="372" t="s">
        <v>541</v>
      </c>
      <c r="C386" s="643" t="s">
        <v>541</v>
      </c>
    </row>
    <row r="387" spans="1:3" x14ac:dyDescent="0.25">
      <c r="A387" s="106">
        <v>386</v>
      </c>
      <c r="B387" s="372" t="s">
        <v>326</v>
      </c>
      <c r="C387" s="643" t="s">
        <v>326</v>
      </c>
    </row>
    <row r="388" spans="1:3" x14ac:dyDescent="0.25">
      <c r="A388" s="106">
        <v>387</v>
      </c>
      <c r="B388" s="372" t="s">
        <v>328</v>
      </c>
      <c r="C388" s="643" t="s">
        <v>328</v>
      </c>
    </row>
    <row r="389" spans="1:3" x14ac:dyDescent="0.25">
      <c r="A389" s="106">
        <v>388</v>
      </c>
      <c r="B389" s="372" t="s">
        <v>330</v>
      </c>
      <c r="C389" s="643" t="s">
        <v>330</v>
      </c>
    </row>
    <row r="390" spans="1:3" x14ac:dyDescent="0.25">
      <c r="A390" s="106">
        <v>389</v>
      </c>
      <c r="B390" s="372" t="s">
        <v>333</v>
      </c>
      <c r="C390" s="643" t="s">
        <v>333</v>
      </c>
    </row>
    <row r="391" spans="1:3" x14ac:dyDescent="0.25">
      <c r="A391" s="106">
        <v>390</v>
      </c>
      <c r="B391" s="372" t="s">
        <v>577</v>
      </c>
      <c r="C391" s="643" t="s">
        <v>577</v>
      </c>
    </row>
    <row r="392" spans="1:3" x14ac:dyDescent="0.25">
      <c r="A392" s="106">
        <v>391</v>
      </c>
      <c r="B392" s="372" t="s">
        <v>336</v>
      </c>
      <c r="C392" s="643" t="s">
        <v>336</v>
      </c>
    </row>
    <row r="393" spans="1:3" x14ac:dyDescent="0.25">
      <c r="A393" s="106">
        <v>392</v>
      </c>
      <c r="B393" s="372" t="s">
        <v>340</v>
      </c>
      <c r="C393" s="643" t="s">
        <v>340</v>
      </c>
    </row>
    <row r="394" spans="1:3" x14ac:dyDescent="0.25">
      <c r="A394" s="106">
        <v>393</v>
      </c>
      <c r="B394" s="372" t="s">
        <v>343</v>
      </c>
      <c r="C394" s="643" t="s">
        <v>343</v>
      </c>
    </row>
    <row r="395" spans="1:3" x14ac:dyDescent="0.25">
      <c r="A395" s="106">
        <v>394</v>
      </c>
      <c r="B395" s="372" t="s">
        <v>346</v>
      </c>
      <c r="C395" s="643" t="s">
        <v>346</v>
      </c>
    </row>
    <row r="396" spans="1:3" x14ac:dyDescent="0.25">
      <c r="A396" s="106">
        <v>395</v>
      </c>
      <c r="B396" s="372" t="s">
        <v>348</v>
      </c>
      <c r="C396" s="643" t="s">
        <v>348</v>
      </c>
    </row>
    <row r="397" spans="1:3" x14ac:dyDescent="0.25">
      <c r="A397" s="106">
        <v>396</v>
      </c>
      <c r="B397" s="372" t="s">
        <v>351</v>
      </c>
      <c r="C397" s="643" t="s">
        <v>351</v>
      </c>
    </row>
    <row r="398" spans="1:3" x14ac:dyDescent="0.25">
      <c r="A398" s="106">
        <v>397</v>
      </c>
      <c r="B398" s="372" t="s">
        <v>353</v>
      </c>
      <c r="C398" s="643" t="s">
        <v>353</v>
      </c>
    </row>
    <row r="399" spans="1:3" s="110" customFormat="1" ht="13.8" thickBot="1" x14ac:dyDescent="0.3">
      <c r="A399" s="106">
        <v>398</v>
      </c>
      <c r="B399" s="373" t="s">
        <v>360</v>
      </c>
      <c r="C399" s="643" t="s">
        <v>360</v>
      </c>
    </row>
    <row r="400" spans="1:3" x14ac:dyDescent="0.25">
      <c r="A400" s="109">
        <v>399</v>
      </c>
      <c r="B400" s="372" t="s">
        <v>363</v>
      </c>
      <c r="C400" s="643" t="s">
        <v>363</v>
      </c>
    </row>
    <row r="401" spans="1:3" x14ac:dyDescent="0.25">
      <c r="A401" s="106">
        <v>400</v>
      </c>
      <c r="B401" s="372" t="s">
        <v>366</v>
      </c>
      <c r="C401" s="643" t="s">
        <v>366</v>
      </c>
    </row>
    <row r="402" spans="1:3" x14ac:dyDescent="0.25">
      <c r="A402" s="106">
        <v>401</v>
      </c>
      <c r="B402" s="372" t="s">
        <v>367</v>
      </c>
      <c r="C402" s="643" t="s">
        <v>367</v>
      </c>
    </row>
    <row r="403" spans="1:3" x14ac:dyDescent="0.25">
      <c r="A403" s="106">
        <v>402</v>
      </c>
      <c r="B403" s="372" t="s">
        <v>369</v>
      </c>
      <c r="C403" s="643" t="s">
        <v>369</v>
      </c>
    </row>
    <row r="404" spans="1:3" x14ac:dyDescent="0.25">
      <c r="A404" s="106">
        <v>403</v>
      </c>
      <c r="B404" s="372" t="s">
        <v>371</v>
      </c>
      <c r="C404" s="643" t="s">
        <v>371</v>
      </c>
    </row>
    <row r="405" spans="1:3" x14ac:dyDescent="0.25">
      <c r="A405" s="106">
        <v>404</v>
      </c>
      <c r="B405" s="372" t="s">
        <v>373</v>
      </c>
      <c r="C405" s="643" t="s">
        <v>373</v>
      </c>
    </row>
    <row r="406" spans="1:3" x14ac:dyDescent="0.25">
      <c r="A406" s="106">
        <v>405</v>
      </c>
      <c r="B406" s="372" t="s">
        <v>375</v>
      </c>
      <c r="C406" s="643" t="s">
        <v>375</v>
      </c>
    </row>
    <row r="407" spans="1:3" x14ac:dyDescent="0.25">
      <c r="A407" s="106">
        <v>406</v>
      </c>
      <c r="B407" s="372" t="s">
        <v>378</v>
      </c>
      <c r="C407" s="643" t="s">
        <v>378</v>
      </c>
    </row>
    <row r="408" spans="1:3" x14ac:dyDescent="0.25">
      <c r="A408" s="106">
        <v>407</v>
      </c>
      <c r="B408" s="372" t="s">
        <v>380</v>
      </c>
      <c r="C408" s="643" t="s">
        <v>380</v>
      </c>
    </row>
    <row r="409" spans="1:3" x14ac:dyDescent="0.25">
      <c r="A409" s="106">
        <v>408</v>
      </c>
      <c r="B409" s="372" t="s">
        <v>382</v>
      </c>
      <c r="C409" s="643" t="s">
        <v>382</v>
      </c>
    </row>
    <row r="410" spans="1:3" x14ac:dyDescent="0.25">
      <c r="A410" s="106">
        <v>409</v>
      </c>
      <c r="B410" s="372" t="s">
        <v>384</v>
      </c>
      <c r="C410" s="643" t="s">
        <v>384</v>
      </c>
    </row>
    <row r="411" spans="1:3" x14ac:dyDescent="0.25">
      <c r="A411" s="106">
        <v>410</v>
      </c>
      <c r="B411" s="372" t="s">
        <v>386</v>
      </c>
      <c r="C411" s="643" t="s">
        <v>386</v>
      </c>
    </row>
    <row r="412" spans="1:3" x14ac:dyDescent="0.25">
      <c r="A412" s="106">
        <v>411</v>
      </c>
      <c r="B412" s="372" t="s">
        <v>391</v>
      </c>
      <c r="C412" s="643" t="s">
        <v>391</v>
      </c>
    </row>
    <row r="413" spans="1:3" x14ac:dyDescent="0.25">
      <c r="A413" s="106">
        <v>412</v>
      </c>
      <c r="B413" s="372" t="s">
        <v>394</v>
      </c>
      <c r="C413" s="643" t="s">
        <v>394</v>
      </c>
    </row>
    <row r="414" spans="1:3" x14ac:dyDescent="0.25">
      <c r="A414" s="106">
        <v>413</v>
      </c>
      <c r="B414" s="372" t="s">
        <v>396</v>
      </c>
      <c r="C414" s="643" t="s">
        <v>396</v>
      </c>
    </row>
    <row r="415" spans="1:3" x14ac:dyDescent="0.25">
      <c r="A415" s="106">
        <v>414</v>
      </c>
      <c r="B415" s="372" t="s">
        <v>398</v>
      </c>
      <c r="C415" s="643" t="s">
        <v>398</v>
      </c>
    </row>
    <row r="416" spans="1:3" x14ac:dyDescent="0.25">
      <c r="A416" s="106">
        <v>415</v>
      </c>
      <c r="B416" s="372" t="s">
        <v>400</v>
      </c>
      <c r="C416" s="643" t="s">
        <v>400</v>
      </c>
    </row>
    <row r="417" spans="1:3" x14ac:dyDescent="0.25">
      <c r="A417" s="106">
        <v>416</v>
      </c>
      <c r="B417" s="372" t="s">
        <v>402</v>
      </c>
      <c r="C417" s="643" t="s">
        <v>402</v>
      </c>
    </row>
    <row r="418" spans="1:3" x14ac:dyDescent="0.25">
      <c r="A418" s="106">
        <v>417</v>
      </c>
      <c r="B418" s="372" t="s">
        <v>405</v>
      </c>
      <c r="C418" s="643" t="s">
        <v>405</v>
      </c>
    </row>
    <row r="419" spans="1:3" x14ac:dyDescent="0.25">
      <c r="A419" s="106">
        <v>418</v>
      </c>
      <c r="B419" s="372" t="s">
        <v>407</v>
      </c>
      <c r="C419" s="643" t="s">
        <v>407</v>
      </c>
    </row>
    <row r="420" spans="1:3" x14ac:dyDescent="0.25">
      <c r="A420" s="106">
        <v>419</v>
      </c>
      <c r="B420" s="372" t="s">
        <v>409</v>
      </c>
      <c r="C420" s="643" t="s">
        <v>409</v>
      </c>
    </row>
    <row r="421" spans="1:3" x14ac:dyDescent="0.25">
      <c r="A421" s="106">
        <v>420</v>
      </c>
      <c r="B421" s="372" t="s">
        <v>411</v>
      </c>
      <c r="C421" s="643" t="s">
        <v>411</v>
      </c>
    </row>
    <row r="422" spans="1:3" ht="14.4" x14ac:dyDescent="0.25">
      <c r="A422" s="106">
        <v>421</v>
      </c>
      <c r="B422" s="374" t="s">
        <v>905</v>
      </c>
      <c r="C422" s="603" t="s">
        <v>905</v>
      </c>
    </row>
    <row r="423" spans="1:3" x14ac:dyDescent="0.25">
      <c r="A423" s="106">
        <v>422</v>
      </c>
      <c r="B423" s="372" t="s">
        <v>414</v>
      </c>
      <c r="C423" s="643" t="s">
        <v>414</v>
      </c>
    </row>
    <row r="424" spans="1:3" x14ac:dyDescent="0.25">
      <c r="A424" s="106">
        <v>423</v>
      </c>
      <c r="B424" s="372" t="s">
        <v>416</v>
      </c>
      <c r="C424" s="643" t="s">
        <v>416</v>
      </c>
    </row>
    <row r="425" spans="1:3" x14ac:dyDescent="0.25">
      <c r="A425" s="106">
        <v>424</v>
      </c>
      <c r="B425" s="372" t="s">
        <v>418</v>
      </c>
      <c r="C425" s="643" t="s">
        <v>418</v>
      </c>
    </row>
    <row r="426" spans="1:3" ht="14.4" x14ac:dyDescent="0.25">
      <c r="A426" s="106">
        <v>425</v>
      </c>
      <c r="B426" s="374" t="s">
        <v>906</v>
      </c>
      <c r="C426" s="603" t="s">
        <v>906</v>
      </c>
    </row>
    <row r="427" spans="1:3" x14ac:dyDescent="0.25">
      <c r="A427" s="106">
        <v>426</v>
      </c>
      <c r="B427" s="372" t="s">
        <v>421</v>
      </c>
      <c r="C427" s="643" t="s">
        <v>421</v>
      </c>
    </row>
    <row r="428" spans="1:3" x14ac:dyDescent="0.25">
      <c r="A428" s="106">
        <v>427</v>
      </c>
      <c r="B428" s="372" t="s">
        <v>424</v>
      </c>
      <c r="C428" s="643" t="s">
        <v>424</v>
      </c>
    </row>
    <row r="429" spans="1:3" x14ac:dyDescent="0.25">
      <c r="A429" s="106">
        <v>428</v>
      </c>
      <c r="B429" s="372" t="s">
        <v>426</v>
      </c>
      <c r="C429" s="643" t="s">
        <v>426</v>
      </c>
    </row>
    <row r="430" spans="1:3" x14ac:dyDescent="0.25">
      <c r="A430" s="106">
        <v>429</v>
      </c>
      <c r="B430" s="372" t="s">
        <v>428</v>
      </c>
      <c r="C430" s="643" t="s">
        <v>428</v>
      </c>
    </row>
    <row r="431" spans="1:3" x14ac:dyDescent="0.25">
      <c r="A431" s="106">
        <v>430</v>
      </c>
      <c r="B431" s="372" t="s">
        <v>430</v>
      </c>
      <c r="C431" s="643" t="s">
        <v>430</v>
      </c>
    </row>
    <row r="432" spans="1:3" x14ac:dyDescent="0.25">
      <c r="A432" s="106">
        <v>431</v>
      </c>
      <c r="B432" s="372" t="s">
        <v>432</v>
      </c>
      <c r="C432" s="643" t="s">
        <v>432</v>
      </c>
    </row>
    <row r="433" spans="1:3" x14ac:dyDescent="0.25">
      <c r="A433" s="106">
        <v>432</v>
      </c>
      <c r="B433" s="372" t="s">
        <v>434</v>
      </c>
      <c r="C433" s="643" t="s">
        <v>434</v>
      </c>
    </row>
    <row r="434" spans="1:3" x14ac:dyDescent="0.25">
      <c r="A434" s="106">
        <v>433</v>
      </c>
      <c r="B434" s="372" t="s">
        <v>436</v>
      </c>
      <c r="C434" s="643" t="s">
        <v>436</v>
      </c>
    </row>
    <row r="435" spans="1:3" x14ac:dyDescent="0.25">
      <c r="A435" s="106">
        <v>434</v>
      </c>
      <c r="B435" s="372" t="s">
        <v>438</v>
      </c>
      <c r="C435" s="643" t="s">
        <v>438</v>
      </c>
    </row>
    <row r="436" spans="1:3" x14ac:dyDescent="0.25">
      <c r="A436" s="106">
        <v>435</v>
      </c>
      <c r="B436" s="372" t="s">
        <v>440</v>
      </c>
      <c r="C436" s="643" t="s">
        <v>440</v>
      </c>
    </row>
    <row r="437" spans="1:3" x14ac:dyDescent="0.25">
      <c r="A437" s="106">
        <v>436</v>
      </c>
      <c r="B437" s="372" t="s">
        <v>442</v>
      </c>
      <c r="C437" s="643" t="s">
        <v>442</v>
      </c>
    </row>
    <row r="438" spans="1:3" x14ac:dyDescent="0.25">
      <c r="A438" s="106">
        <v>437</v>
      </c>
      <c r="B438" s="372" t="s">
        <v>444</v>
      </c>
      <c r="C438" s="643" t="s">
        <v>444</v>
      </c>
    </row>
    <row r="439" spans="1:3" x14ac:dyDescent="0.25">
      <c r="A439" s="106">
        <v>438</v>
      </c>
      <c r="B439" s="372" t="s">
        <v>446</v>
      </c>
      <c r="C439" s="643" t="s">
        <v>446</v>
      </c>
    </row>
    <row r="440" spans="1:3" ht="14.4" x14ac:dyDescent="0.25">
      <c r="A440" s="106">
        <v>439</v>
      </c>
      <c r="B440" s="374" t="s">
        <v>971</v>
      </c>
      <c r="C440" s="603" t="s">
        <v>971</v>
      </c>
    </row>
    <row r="441" spans="1:3" ht="14.4" x14ac:dyDescent="0.25">
      <c r="A441" s="106">
        <v>440</v>
      </c>
      <c r="B441" s="374" t="s">
        <v>907</v>
      </c>
      <c r="C441" s="603" t="s">
        <v>907</v>
      </c>
    </row>
    <row r="442" spans="1:3" x14ac:dyDescent="0.25">
      <c r="A442" s="106">
        <v>441</v>
      </c>
      <c r="B442" s="372" t="s">
        <v>451</v>
      </c>
      <c r="C442" s="643" t="s">
        <v>451</v>
      </c>
    </row>
    <row r="443" spans="1:3" x14ac:dyDescent="0.25">
      <c r="A443" s="106">
        <v>442</v>
      </c>
      <c r="B443" s="372" t="s">
        <v>453</v>
      </c>
      <c r="C443" s="643" t="s">
        <v>453</v>
      </c>
    </row>
    <row r="444" spans="1:3" x14ac:dyDescent="0.25">
      <c r="A444" s="106">
        <v>443</v>
      </c>
      <c r="B444" s="372" t="s">
        <v>455</v>
      </c>
      <c r="C444" s="643" t="s">
        <v>455</v>
      </c>
    </row>
    <row r="445" spans="1:3" x14ac:dyDescent="0.25">
      <c r="A445" s="106">
        <v>444</v>
      </c>
      <c r="B445" s="372" t="s">
        <v>457</v>
      </c>
      <c r="C445" s="643" t="s">
        <v>457</v>
      </c>
    </row>
    <row r="446" spans="1:3" x14ac:dyDescent="0.25">
      <c r="A446" s="106">
        <v>445</v>
      </c>
      <c r="B446" s="372" t="s">
        <v>459</v>
      </c>
      <c r="C446" s="643" t="s">
        <v>459</v>
      </c>
    </row>
    <row r="447" spans="1:3" x14ac:dyDescent="0.25">
      <c r="A447" s="106">
        <v>446</v>
      </c>
      <c r="B447" s="372" t="s">
        <v>461</v>
      </c>
      <c r="C447" s="643" t="s">
        <v>461</v>
      </c>
    </row>
    <row r="448" spans="1:3" x14ac:dyDescent="0.25">
      <c r="A448" s="106">
        <v>447</v>
      </c>
      <c r="B448" s="372" t="s">
        <v>465</v>
      </c>
      <c r="C448" s="643" t="s">
        <v>465</v>
      </c>
    </row>
    <row r="449" spans="1:3" ht="14.4" x14ac:dyDescent="0.25">
      <c r="A449" s="106">
        <v>448</v>
      </c>
      <c r="B449" s="374" t="s">
        <v>908</v>
      </c>
      <c r="C449" s="603" t="s">
        <v>908</v>
      </c>
    </row>
    <row r="450" spans="1:3" ht="14.4" x14ac:dyDescent="0.25">
      <c r="A450" s="106">
        <v>449</v>
      </c>
      <c r="B450" s="374" t="s">
        <v>909</v>
      </c>
      <c r="C450" s="603" t="s">
        <v>909</v>
      </c>
    </row>
    <row r="451" spans="1:3" x14ac:dyDescent="0.25">
      <c r="A451" s="106">
        <v>450</v>
      </c>
      <c r="B451" s="372" t="s">
        <v>472</v>
      </c>
      <c r="C451" s="643" t="s">
        <v>472</v>
      </c>
    </row>
    <row r="452" spans="1:3" x14ac:dyDescent="0.25">
      <c r="A452" s="106">
        <v>451</v>
      </c>
      <c r="B452" s="372" t="s">
        <v>474</v>
      </c>
      <c r="C452" s="643" t="s">
        <v>474</v>
      </c>
    </row>
    <row r="453" spans="1:3" x14ac:dyDescent="0.25">
      <c r="A453" s="106">
        <v>452</v>
      </c>
      <c r="B453" s="372" t="s">
        <v>476</v>
      </c>
      <c r="C453" s="643" t="s">
        <v>476</v>
      </c>
    </row>
    <row r="454" spans="1:3" x14ac:dyDescent="0.25">
      <c r="A454" s="106">
        <v>453</v>
      </c>
      <c r="B454" s="372" t="s">
        <v>478</v>
      </c>
      <c r="C454" s="643" t="s">
        <v>478</v>
      </c>
    </row>
    <row r="455" spans="1:3" x14ac:dyDescent="0.25">
      <c r="A455" s="106">
        <v>454</v>
      </c>
      <c r="B455" s="372" t="s">
        <v>480</v>
      </c>
      <c r="C455" s="643" t="s">
        <v>480</v>
      </c>
    </row>
    <row r="456" spans="1:3" x14ac:dyDescent="0.25">
      <c r="A456" s="106">
        <v>455</v>
      </c>
      <c r="B456" s="372" t="s">
        <v>482</v>
      </c>
      <c r="C456" s="643" t="s">
        <v>482</v>
      </c>
    </row>
    <row r="457" spans="1:3" x14ac:dyDescent="0.25">
      <c r="A457" s="106">
        <v>456</v>
      </c>
      <c r="B457" s="372" t="s">
        <v>484</v>
      </c>
      <c r="C457" s="643" t="s">
        <v>484</v>
      </c>
    </row>
    <row r="458" spans="1:3" x14ac:dyDescent="0.25">
      <c r="A458" s="106">
        <v>457</v>
      </c>
      <c r="B458" s="372" t="s">
        <v>486</v>
      </c>
      <c r="C458" s="643" t="s">
        <v>486</v>
      </c>
    </row>
    <row r="459" spans="1:3" x14ac:dyDescent="0.25">
      <c r="A459" s="106">
        <v>458</v>
      </c>
      <c r="B459" s="372" t="s">
        <v>489</v>
      </c>
      <c r="C459" s="643" t="s">
        <v>489</v>
      </c>
    </row>
    <row r="460" spans="1:3" ht="14.4" x14ac:dyDescent="0.25">
      <c r="A460" s="106">
        <v>459</v>
      </c>
      <c r="B460" s="374" t="s">
        <v>910</v>
      </c>
      <c r="C460" s="603" t="s">
        <v>910</v>
      </c>
    </row>
    <row r="461" spans="1:3" x14ac:dyDescent="0.25">
      <c r="A461" s="106">
        <v>460</v>
      </c>
      <c r="B461" s="372" t="s">
        <v>492</v>
      </c>
      <c r="C461" s="643" t="s">
        <v>492</v>
      </c>
    </row>
    <row r="462" spans="1:3" x14ac:dyDescent="0.25">
      <c r="A462" s="106">
        <v>461</v>
      </c>
      <c r="B462" s="372" t="s">
        <v>494</v>
      </c>
      <c r="C462" s="643" t="s">
        <v>494</v>
      </c>
    </row>
    <row r="463" spans="1:3" x14ac:dyDescent="0.25">
      <c r="A463" s="106">
        <v>462</v>
      </c>
      <c r="B463" s="372" t="s">
        <v>499</v>
      </c>
      <c r="C463" s="643" t="s">
        <v>499</v>
      </c>
    </row>
    <row r="464" spans="1:3" x14ac:dyDescent="0.25">
      <c r="A464" s="106">
        <v>463</v>
      </c>
      <c r="B464" s="372" t="s">
        <v>501</v>
      </c>
      <c r="C464" s="643" t="s">
        <v>501</v>
      </c>
    </row>
    <row r="465" spans="1:3" x14ac:dyDescent="0.25">
      <c r="A465" s="106">
        <v>464</v>
      </c>
      <c r="B465" s="372" t="s">
        <v>503</v>
      </c>
      <c r="C465" s="643" t="s">
        <v>503</v>
      </c>
    </row>
    <row r="466" spans="1:3" x14ac:dyDescent="0.25">
      <c r="A466" s="106">
        <v>465</v>
      </c>
      <c r="B466" s="372" t="s">
        <v>505</v>
      </c>
      <c r="C466" s="643" t="s">
        <v>505</v>
      </c>
    </row>
    <row r="467" spans="1:3" x14ac:dyDescent="0.25">
      <c r="A467" s="106">
        <v>466</v>
      </c>
      <c r="B467" s="372" t="s">
        <v>507</v>
      </c>
      <c r="C467" s="643" t="s">
        <v>507</v>
      </c>
    </row>
    <row r="468" spans="1:3" x14ac:dyDescent="0.25">
      <c r="A468" s="106">
        <v>467</v>
      </c>
      <c r="B468" s="372" t="s">
        <v>508</v>
      </c>
      <c r="C468" s="643" t="s">
        <v>508</v>
      </c>
    </row>
    <row r="469" spans="1:3" x14ac:dyDescent="0.25">
      <c r="A469" s="106">
        <v>468</v>
      </c>
      <c r="B469" s="372" t="s">
        <v>509</v>
      </c>
      <c r="C469" s="643" t="s">
        <v>509</v>
      </c>
    </row>
    <row r="470" spans="1:3" x14ac:dyDescent="0.25">
      <c r="A470" s="106">
        <v>469</v>
      </c>
      <c r="B470" s="372" t="s">
        <v>510</v>
      </c>
      <c r="C470" s="643" t="s">
        <v>510</v>
      </c>
    </row>
    <row r="471" spans="1:3" x14ac:dyDescent="0.25">
      <c r="A471" s="106">
        <v>470</v>
      </c>
      <c r="B471" s="372" t="s">
        <v>511</v>
      </c>
      <c r="C471" s="643" t="s">
        <v>511</v>
      </c>
    </row>
    <row r="472" spans="1:3" x14ac:dyDescent="0.25">
      <c r="A472" s="106">
        <v>471</v>
      </c>
      <c r="B472" s="372" t="s">
        <v>512</v>
      </c>
      <c r="C472" s="643" t="s">
        <v>512</v>
      </c>
    </row>
    <row r="473" spans="1:3" x14ac:dyDescent="0.25">
      <c r="A473" s="106">
        <v>472</v>
      </c>
      <c r="B473" s="372" t="s">
        <v>513</v>
      </c>
      <c r="C473" s="643" t="s">
        <v>513</v>
      </c>
    </row>
    <row r="474" spans="1:3" x14ac:dyDescent="0.25">
      <c r="A474" s="106">
        <v>473</v>
      </c>
      <c r="B474" s="372" t="s">
        <v>514</v>
      </c>
      <c r="C474" s="643" t="s">
        <v>514</v>
      </c>
    </row>
    <row r="475" spans="1:3" x14ac:dyDescent="0.25">
      <c r="A475" s="106">
        <v>474</v>
      </c>
      <c r="B475" s="372" t="s">
        <v>515</v>
      </c>
      <c r="C475" s="643" t="s">
        <v>515</v>
      </c>
    </row>
    <row r="476" spans="1:3" x14ac:dyDescent="0.25">
      <c r="A476" s="106">
        <v>475</v>
      </c>
      <c r="B476" s="372" t="s">
        <v>516</v>
      </c>
      <c r="C476" s="643" t="s">
        <v>516</v>
      </c>
    </row>
    <row r="477" spans="1:3" x14ac:dyDescent="0.25">
      <c r="A477" s="106">
        <v>476</v>
      </c>
      <c r="B477" s="372" t="s">
        <v>517</v>
      </c>
      <c r="C477" s="643" t="s">
        <v>517</v>
      </c>
    </row>
    <row r="478" spans="1:3" x14ac:dyDescent="0.25">
      <c r="A478" s="106">
        <v>477</v>
      </c>
      <c r="B478" s="372" t="s">
        <v>518</v>
      </c>
      <c r="C478" s="643" t="s">
        <v>518</v>
      </c>
    </row>
    <row r="479" spans="1:3" x14ac:dyDescent="0.25">
      <c r="A479" s="106">
        <v>478</v>
      </c>
      <c r="B479" s="372" t="s">
        <v>519</v>
      </c>
      <c r="C479" s="643" t="s">
        <v>519</v>
      </c>
    </row>
    <row r="480" spans="1:3" ht="14.4" x14ac:dyDescent="0.25">
      <c r="A480" s="106">
        <v>479</v>
      </c>
      <c r="B480" s="374" t="s">
        <v>911</v>
      </c>
      <c r="C480" s="603" t="s">
        <v>911</v>
      </c>
    </row>
    <row r="481" spans="1:3" x14ac:dyDescent="0.25">
      <c r="A481" s="106">
        <v>480</v>
      </c>
      <c r="B481" s="372" t="s">
        <v>520</v>
      </c>
      <c r="C481" s="643" t="s">
        <v>520</v>
      </c>
    </row>
    <row r="482" spans="1:3" x14ac:dyDescent="0.25">
      <c r="A482" s="106">
        <v>481</v>
      </c>
      <c r="B482" s="372" t="s">
        <v>522</v>
      </c>
      <c r="C482" s="643" t="s">
        <v>522</v>
      </c>
    </row>
    <row r="483" spans="1:3" x14ac:dyDescent="0.25">
      <c r="A483" s="106">
        <v>482</v>
      </c>
      <c r="B483" s="372" t="s">
        <v>523</v>
      </c>
      <c r="C483" s="643" t="s">
        <v>523</v>
      </c>
    </row>
    <row r="484" spans="1:3" x14ac:dyDescent="0.25">
      <c r="A484" s="106">
        <v>483</v>
      </c>
      <c r="B484" s="372" t="s">
        <v>524</v>
      </c>
      <c r="C484" s="643" t="s">
        <v>524</v>
      </c>
    </row>
    <row r="485" spans="1:3" x14ac:dyDescent="0.25">
      <c r="A485" s="106">
        <v>484</v>
      </c>
      <c r="B485" s="372" t="s">
        <v>525</v>
      </c>
      <c r="C485" s="643" t="s">
        <v>525</v>
      </c>
    </row>
    <row r="486" spans="1:3" x14ac:dyDescent="0.25">
      <c r="A486" s="106">
        <v>485</v>
      </c>
      <c r="B486" s="372" t="s">
        <v>526</v>
      </c>
      <c r="C486" s="643" t="s">
        <v>526</v>
      </c>
    </row>
    <row r="487" spans="1:3" x14ac:dyDescent="0.25">
      <c r="A487" s="106">
        <v>486</v>
      </c>
      <c r="B487" s="372" t="s">
        <v>527</v>
      </c>
      <c r="C487" s="643" t="s">
        <v>527</v>
      </c>
    </row>
    <row r="488" spans="1:3" x14ac:dyDescent="0.25">
      <c r="A488" s="106">
        <v>487</v>
      </c>
      <c r="B488" s="372" t="s">
        <v>528</v>
      </c>
      <c r="C488" s="643" t="s">
        <v>528</v>
      </c>
    </row>
    <row r="489" spans="1:3" x14ac:dyDescent="0.25">
      <c r="A489" s="106">
        <v>488</v>
      </c>
      <c r="B489" s="372" t="s">
        <v>529</v>
      </c>
      <c r="C489" s="643" t="s">
        <v>529</v>
      </c>
    </row>
    <row r="490" spans="1:3" x14ac:dyDescent="0.25">
      <c r="A490" s="106">
        <v>489</v>
      </c>
      <c r="B490" s="372" t="s">
        <v>530</v>
      </c>
      <c r="C490" s="643" t="s">
        <v>530</v>
      </c>
    </row>
    <row r="491" spans="1:3" x14ac:dyDescent="0.25">
      <c r="A491" s="106">
        <v>490</v>
      </c>
      <c r="B491" s="372" t="s">
        <v>531</v>
      </c>
      <c r="C491" s="643" t="s">
        <v>531</v>
      </c>
    </row>
    <row r="492" spans="1:3" x14ac:dyDescent="0.25">
      <c r="A492" s="106">
        <v>491</v>
      </c>
      <c r="B492" s="372" t="s">
        <v>532</v>
      </c>
      <c r="C492" s="643" t="s">
        <v>532</v>
      </c>
    </row>
    <row r="493" spans="1:3" x14ac:dyDescent="0.25">
      <c r="A493" s="106">
        <v>492</v>
      </c>
      <c r="B493" s="372" t="s">
        <v>533</v>
      </c>
      <c r="C493" s="643" t="s">
        <v>533</v>
      </c>
    </row>
    <row r="494" spans="1:3" x14ac:dyDescent="0.25">
      <c r="A494" s="106">
        <v>493</v>
      </c>
      <c r="B494" s="372" t="s">
        <v>534</v>
      </c>
      <c r="C494" s="643" t="s">
        <v>534</v>
      </c>
    </row>
    <row r="495" spans="1:3" x14ac:dyDescent="0.25">
      <c r="A495" s="106">
        <v>494</v>
      </c>
      <c r="B495" s="372" t="s">
        <v>535</v>
      </c>
      <c r="C495" s="643" t="s">
        <v>535</v>
      </c>
    </row>
    <row r="496" spans="1:3" x14ac:dyDescent="0.25">
      <c r="A496" s="106">
        <v>495</v>
      </c>
      <c r="B496" s="372" t="s">
        <v>536</v>
      </c>
      <c r="C496" s="643" t="s">
        <v>536</v>
      </c>
    </row>
    <row r="497" spans="1:3" x14ac:dyDescent="0.25">
      <c r="A497" s="106">
        <v>496</v>
      </c>
      <c r="B497" s="372" t="s">
        <v>537</v>
      </c>
      <c r="C497" s="643" t="s">
        <v>537</v>
      </c>
    </row>
    <row r="498" spans="1:3" x14ac:dyDescent="0.25">
      <c r="A498" s="106">
        <v>497</v>
      </c>
      <c r="B498" s="372" t="s">
        <v>538</v>
      </c>
      <c r="C498" s="643" t="s">
        <v>538</v>
      </c>
    </row>
    <row r="499" spans="1:3" x14ac:dyDescent="0.25">
      <c r="A499" s="106">
        <v>498</v>
      </c>
      <c r="B499" s="372" t="s">
        <v>539</v>
      </c>
      <c r="C499" s="643" t="s">
        <v>539</v>
      </c>
    </row>
    <row r="500" spans="1:3" x14ac:dyDescent="0.25">
      <c r="A500" s="106">
        <v>499</v>
      </c>
      <c r="B500" s="372" t="s">
        <v>540</v>
      </c>
      <c r="C500" s="643" t="s">
        <v>540</v>
      </c>
    </row>
    <row r="501" spans="1:3" ht="14.4" x14ac:dyDescent="0.25">
      <c r="A501" s="106">
        <v>500</v>
      </c>
      <c r="B501" s="374" t="s">
        <v>912</v>
      </c>
      <c r="C501" s="603" t="s">
        <v>912</v>
      </c>
    </row>
    <row r="502" spans="1:3" x14ac:dyDescent="0.25">
      <c r="A502" s="106">
        <v>501</v>
      </c>
      <c r="B502" s="372" t="s">
        <v>542</v>
      </c>
      <c r="C502" s="643" t="s">
        <v>542</v>
      </c>
    </row>
    <row r="503" spans="1:3" x14ac:dyDescent="0.25">
      <c r="A503" s="106">
        <v>502</v>
      </c>
      <c r="B503" s="372" t="s">
        <v>543</v>
      </c>
      <c r="C503" s="643" t="s">
        <v>543</v>
      </c>
    </row>
    <row r="504" spans="1:3" x14ac:dyDescent="0.25">
      <c r="A504" s="106">
        <v>503</v>
      </c>
      <c r="B504" s="372" t="s">
        <v>544</v>
      </c>
      <c r="C504" s="643" t="s">
        <v>544</v>
      </c>
    </row>
    <row r="505" spans="1:3" x14ac:dyDescent="0.25">
      <c r="A505" s="106">
        <v>504</v>
      </c>
      <c r="B505" s="372" t="s">
        <v>545</v>
      </c>
      <c r="C505" s="643" t="s">
        <v>545</v>
      </c>
    </row>
    <row r="506" spans="1:3" x14ac:dyDescent="0.25">
      <c r="A506" s="106">
        <v>505</v>
      </c>
      <c r="B506" s="372" t="s">
        <v>546</v>
      </c>
      <c r="C506" s="643" t="s">
        <v>546</v>
      </c>
    </row>
    <row r="507" spans="1:3" x14ac:dyDescent="0.25">
      <c r="A507" s="106">
        <v>506</v>
      </c>
      <c r="B507" s="372" t="s">
        <v>547</v>
      </c>
      <c r="C507" s="643" t="s">
        <v>547</v>
      </c>
    </row>
    <row r="508" spans="1:3" x14ac:dyDescent="0.25">
      <c r="A508" s="106">
        <v>507</v>
      </c>
      <c r="B508" s="372" t="s">
        <v>548</v>
      </c>
      <c r="C508" s="643" t="s">
        <v>548</v>
      </c>
    </row>
    <row r="509" spans="1:3" x14ac:dyDescent="0.25">
      <c r="A509" s="106">
        <v>508</v>
      </c>
      <c r="B509" s="372" t="s">
        <v>549</v>
      </c>
      <c r="C509" s="643" t="s">
        <v>549</v>
      </c>
    </row>
    <row r="510" spans="1:3" x14ac:dyDescent="0.25">
      <c r="A510" s="106">
        <v>509</v>
      </c>
      <c r="B510" s="372" t="s">
        <v>550</v>
      </c>
      <c r="C510" s="643" t="s">
        <v>550</v>
      </c>
    </row>
    <row r="511" spans="1:3" x14ac:dyDescent="0.25">
      <c r="A511" s="106">
        <v>510</v>
      </c>
      <c r="B511" s="372" t="s">
        <v>551</v>
      </c>
      <c r="C511" s="643" t="s">
        <v>551</v>
      </c>
    </row>
    <row r="512" spans="1:3" x14ac:dyDescent="0.25">
      <c r="A512" s="106">
        <v>511</v>
      </c>
      <c r="B512" s="372" t="s">
        <v>556</v>
      </c>
      <c r="C512" s="643" t="s">
        <v>556</v>
      </c>
    </row>
    <row r="513" spans="1:3" x14ac:dyDescent="0.25">
      <c r="A513" s="106">
        <v>512</v>
      </c>
      <c r="B513" s="372" t="s">
        <v>557</v>
      </c>
      <c r="C513" s="643" t="s">
        <v>557</v>
      </c>
    </row>
    <row r="514" spans="1:3" x14ac:dyDescent="0.25">
      <c r="A514" s="106">
        <v>513</v>
      </c>
      <c r="B514" s="372" t="s">
        <v>558</v>
      </c>
      <c r="C514" s="643" t="s">
        <v>558</v>
      </c>
    </row>
    <row r="515" spans="1:3" x14ac:dyDescent="0.25">
      <c r="A515" s="106">
        <v>514</v>
      </c>
      <c r="B515" s="372" t="s">
        <v>559</v>
      </c>
      <c r="C515" s="643" t="s">
        <v>559</v>
      </c>
    </row>
    <row r="516" spans="1:3" x14ac:dyDescent="0.25">
      <c r="A516" s="106">
        <v>515</v>
      </c>
      <c r="B516" s="372" t="s">
        <v>560</v>
      </c>
      <c r="C516" s="643" t="s">
        <v>560</v>
      </c>
    </row>
    <row r="517" spans="1:3" x14ac:dyDescent="0.25">
      <c r="A517" s="106">
        <v>516</v>
      </c>
      <c r="B517" s="372" t="s">
        <v>561</v>
      </c>
      <c r="C517" s="643" t="s">
        <v>561</v>
      </c>
    </row>
    <row r="518" spans="1:3" x14ac:dyDescent="0.25">
      <c r="A518" s="106">
        <v>517</v>
      </c>
      <c r="B518" s="372" t="s">
        <v>562</v>
      </c>
      <c r="C518" s="643" t="s">
        <v>562</v>
      </c>
    </row>
    <row r="519" spans="1:3" x14ac:dyDescent="0.25">
      <c r="A519" s="106">
        <v>518</v>
      </c>
      <c r="B519" s="372" t="s">
        <v>563</v>
      </c>
      <c r="C519" s="643" t="s">
        <v>563</v>
      </c>
    </row>
    <row r="520" spans="1:3" x14ac:dyDescent="0.25">
      <c r="A520" s="106">
        <v>519</v>
      </c>
      <c r="B520" s="372" t="s">
        <v>564</v>
      </c>
      <c r="C520" s="643" t="s">
        <v>564</v>
      </c>
    </row>
    <row r="521" spans="1:3" x14ac:dyDescent="0.25">
      <c r="A521" s="106">
        <v>520</v>
      </c>
      <c r="B521" s="372" t="s">
        <v>565</v>
      </c>
      <c r="C521" s="643" t="s">
        <v>565</v>
      </c>
    </row>
    <row r="522" spans="1:3" x14ac:dyDescent="0.25">
      <c r="A522" s="106">
        <v>521</v>
      </c>
      <c r="B522" s="372" t="s">
        <v>566</v>
      </c>
      <c r="C522" s="643" t="s">
        <v>566</v>
      </c>
    </row>
    <row r="523" spans="1:3" x14ac:dyDescent="0.25">
      <c r="A523" s="106">
        <v>522</v>
      </c>
      <c r="B523" s="372" t="s">
        <v>567</v>
      </c>
      <c r="C523" s="643" t="s">
        <v>567</v>
      </c>
    </row>
    <row r="524" spans="1:3" x14ac:dyDescent="0.25">
      <c r="A524" s="106">
        <v>523</v>
      </c>
      <c r="B524" s="372" t="s">
        <v>568</v>
      </c>
      <c r="C524" s="643" t="s">
        <v>568</v>
      </c>
    </row>
    <row r="525" spans="1:3" x14ac:dyDescent="0.25">
      <c r="A525" s="106">
        <v>524</v>
      </c>
      <c r="B525" s="372" t="s">
        <v>569</v>
      </c>
      <c r="C525" s="643" t="s">
        <v>569</v>
      </c>
    </row>
    <row r="526" spans="1:3" x14ac:dyDescent="0.25">
      <c r="A526" s="106">
        <v>525</v>
      </c>
      <c r="B526" s="372" t="s">
        <v>570</v>
      </c>
      <c r="C526" s="643" t="s">
        <v>570</v>
      </c>
    </row>
    <row r="527" spans="1:3" x14ac:dyDescent="0.25">
      <c r="A527" s="106">
        <v>526</v>
      </c>
      <c r="B527" s="372" t="s">
        <v>571</v>
      </c>
      <c r="C527" s="643" t="s">
        <v>571</v>
      </c>
    </row>
    <row r="528" spans="1:3" x14ac:dyDescent="0.25">
      <c r="A528" s="106">
        <v>527</v>
      </c>
      <c r="B528" s="372" t="s">
        <v>572</v>
      </c>
      <c r="C528" s="643" t="s">
        <v>572</v>
      </c>
    </row>
    <row r="529" spans="1:3" x14ac:dyDescent="0.25">
      <c r="A529" s="106">
        <v>528</v>
      </c>
      <c r="B529" s="372" t="s">
        <v>573</v>
      </c>
      <c r="C529" s="643" t="s">
        <v>573</v>
      </c>
    </row>
    <row r="530" spans="1:3" x14ac:dyDescent="0.25">
      <c r="A530" s="106">
        <v>529</v>
      </c>
      <c r="B530" s="372" t="s">
        <v>574</v>
      </c>
      <c r="C530" s="643" t="s">
        <v>574</v>
      </c>
    </row>
    <row r="531" spans="1:3" x14ac:dyDescent="0.25">
      <c r="A531" s="106">
        <v>530</v>
      </c>
      <c r="B531" s="372" t="s">
        <v>575</v>
      </c>
      <c r="C531" s="643" t="s">
        <v>575</v>
      </c>
    </row>
    <row r="532" spans="1:3" x14ac:dyDescent="0.25">
      <c r="A532" s="106">
        <v>531</v>
      </c>
      <c r="B532" s="372" t="s">
        <v>576</v>
      </c>
      <c r="C532" s="643" t="s">
        <v>576</v>
      </c>
    </row>
    <row r="533" spans="1:3" ht="14.4" x14ac:dyDescent="0.25">
      <c r="A533" s="106">
        <v>532</v>
      </c>
      <c r="B533" s="374" t="s">
        <v>914</v>
      </c>
      <c r="C533" s="603" t="s">
        <v>914</v>
      </c>
    </row>
    <row r="534" spans="1:3" x14ac:dyDescent="0.25">
      <c r="A534" s="106">
        <v>533</v>
      </c>
      <c r="B534" s="372" t="s">
        <v>578</v>
      </c>
      <c r="C534" s="643" t="s">
        <v>578</v>
      </c>
    </row>
    <row r="535" spans="1:3" x14ac:dyDescent="0.25">
      <c r="A535" s="106">
        <v>534</v>
      </c>
      <c r="B535" s="372" t="s">
        <v>579</v>
      </c>
      <c r="C535" s="643" t="s">
        <v>579</v>
      </c>
    </row>
    <row r="536" spans="1:3" x14ac:dyDescent="0.25">
      <c r="A536" s="106">
        <v>535</v>
      </c>
      <c r="B536" s="372" t="s">
        <v>580</v>
      </c>
      <c r="C536" s="643" t="s">
        <v>580</v>
      </c>
    </row>
    <row r="537" spans="1:3" x14ac:dyDescent="0.25">
      <c r="A537" s="106">
        <v>536</v>
      </c>
      <c r="B537" s="372" t="s">
        <v>581</v>
      </c>
      <c r="C537" s="643" t="s">
        <v>581</v>
      </c>
    </row>
    <row r="538" spans="1:3" x14ac:dyDescent="0.25">
      <c r="A538" s="106">
        <v>537</v>
      </c>
      <c r="B538" s="372" t="s">
        <v>582</v>
      </c>
      <c r="C538" s="643" t="s">
        <v>582</v>
      </c>
    </row>
    <row r="539" spans="1:3" x14ac:dyDescent="0.25">
      <c r="A539" s="106">
        <v>538</v>
      </c>
      <c r="B539" s="372" t="s">
        <v>583</v>
      </c>
      <c r="C539" s="643" t="s">
        <v>583</v>
      </c>
    </row>
    <row r="540" spans="1:3" x14ac:dyDescent="0.25">
      <c r="A540" s="106">
        <v>539</v>
      </c>
      <c r="B540" s="372" t="s">
        <v>584</v>
      </c>
      <c r="C540" s="643" t="s">
        <v>584</v>
      </c>
    </row>
    <row r="541" spans="1:3" x14ac:dyDescent="0.25">
      <c r="A541" s="106">
        <v>540</v>
      </c>
      <c r="B541" s="372" t="s">
        <v>585</v>
      </c>
      <c r="C541" s="643" t="s">
        <v>585</v>
      </c>
    </row>
    <row r="542" spans="1:3" x14ac:dyDescent="0.25">
      <c r="A542" s="106">
        <v>541</v>
      </c>
      <c r="B542" s="372" t="s">
        <v>586</v>
      </c>
      <c r="C542" s="643" t="s">
        <v>586</v>
      </c>
    </row>
    <row r="543" spans="1:3" x14ac:dyDescent="0.25">
      <c r="A543" s="106">
        <v>542</v>
      </c>
      <c r="B543" s="372" t="s">
        <v>587</v>
      </c>
      <c r="C543" s="643" t="s">
        <v>587</v>
      </c>
    </row>
    <row r="544" spans="1:3" x14ac:dyDescent="0.25">
      <c r="A544" s="106">
        <v>543</v>
      </c>
      <c r="B544" s="372" t="s">
        <v>588</v>
      </c>
      <c r="C544" s="643" t="s">
        <v>588</v>
      </c>
    </row>
    <row r="545" spans="1:3" ht="14.4" x14ac:dyDescent="0.25">
      <c r="A545" s="106">
        <v>544</v>
      </c>
      <c r="B545" s="374" t="s">
        <v>913</v>
      </c>
      <c r="C545" s="603" t="s">
        <v>913</v>
      </c>
    </row>
    <row r="546" spans="1:3" ht="14.4" x14ac:dyDescent="0.25">
      <c r="A546" s="106">
        <v>545</v>
      </c>
      <c r="B546" s="374" t="s">
        <v>915</v>
      </c>
      <c r="C546" s="603" t="s">
        <v>915</v>
      </c>
    </row>
    <row r="547" spans="1:3" x14ac:dyDescent="0.25">
      <c r="A547" s="106">
        <v>546</v>
      </c>
      <c r="B547" s="372" t="s">
        <v>589</v>
      </c>
      <c r="C547" s="643" t="s">
        <v>589</v>
      </c>
    </row>
    <row r="548" spans="1:3" x14ac:dyDescent="0.25">
      <c r="A548" s="106">
        <v>547</v>
      </c>
      <c r="B548" s="372" t="s">
        <v>590</v>
      </c>
      <c r="C548" s="643" t="s">
        <v>590</v>
      </c>
    </row>
    <row r="549" spans="1:3" x14ac:dyDescent="0.25">
      <c r="A549" s="106">
        <v>548</v>
      </c>
      <c r="B549" s="372" t="s">
        <v>591</v>
      </c>
      <c r="C549" s="643" t="s">
        <v>591</v>
      </c>
    </row>
    <row r="550" spans="1:3" ht="14.4" x14ac:dyDescent="0.25">
      <c r="A550" s="106">
        <v>549</v>
      </c>
      <c r="B550" s="374" t="s">
        <v>917</v>
      </c>
      <c r="C550" s="603" t="s">
        <v>917</v>
      </c>
    </row>
    <row r="551" spans="1:3" x14ac:dyDescent="0.25">
      <c r="A551" s="106">
        <v>550</v>
      </c>
      <c r="B551" s="372" t="s">
        <v>592</v>
      </c>
      <c r="C551" s="643" t="s">
        <v>592</v>
      </c>
    </row>
    <row r="552" spans="1:3" x14ac:dyDescent="0.25">
      <c r="A552" s="106">
        <v>551</v>
      </c>
      <c r="B552" s="372" t="s">
        <v>593</v>
      </c>
      <c r="C552" s="643" t="s">
        <v>593</v>
      </c>
    </row>
    <row r="553" spans="1:3" x14ac:dyDescent="0.25">
      <c r="A553" s="106">
        <v>552</v>
      </c>
      <c r="B553" s="372" t="s">
        <v>594</v>
      </c>
      <c r="C553" s="643" t="s">
        <v>594</v>
      </c>
    </row>
    <row r="554" spans="1:3" x14ac:dyDescent="0.25">
      <c r="A554" s="106">
        <v>553</v>
      </c>
      <c r="B554" s="372" t="s">
        <v>595</v>
      </c>
      <c r="C554" s="643" t="s">
        <v>595</v>
      </c>
    </row>
    <row r="555" spans="1:3" x14ac:dyDescent="0.25">
      <c r="A555" s="106">
        <v>554</v>
      </c>
      <c r="B555" s="372" t="s">
        <v>596</v>
      </c>
      <c r="C555" s="643" t="s">
        <v>596</v>
      </c>
    </row>
    <row r="556" spans="1:3" x14ac:dyDescent="0.25">
      <c r="A556" s="106">
        <v>555</v>
      </c>
      <c r="B556" s="372" t="s">
        <v>597</v>
      </c>
      <c r="C556" s="643" t="s">
        <v>597</v>
      </c>
    </row>
    <row r="557" spans="1:3" x14ac:dyDescent="0.25">
      <c r="A557" s="106">
        <v>556</v>
      </c>
      <c r="B557" s="372" t="s">
        <v>598</v>
      </c>
      <c r="C557" s="643" t="s">
        <v>598</v>
      </c>
    </row>
    <row r="558" spans="1:3" x14ac:dyDescent="0.25">
      <c r="A558" s="106">
        <v>557</v>
      </c>
      <c r="B558" s="372" t="s">
        <v>599</v>
      </c>
      <c r="C558" s="643" t="s">
        <v>599</v>
      </c>
    </row>
    <row r="559" spans="1:3" x14ac:dyDescent="0.25">
      <c r="A559" s="106">
        <v>558</v>
      </c>
      <c r="B559" s="372" t="s">
        <v>600</v>
      </c>
      <c r="C559" s="643" t="s">
        <v>600</v>
      </c>
    </row>
    <row r="560" spans="1:3" x14ac:dyDescent="0.25">
      <c r="A560" s="106">
        <v>559</v>
      </c>
      <c r="B560" s="372" t="s">
        <v>601</v>
      </c>
      <c r="C560" s="643" t="s">
        <v>601</v>
      </c>
    </row>
    <row r="561" spans="1:3" x14ac:dyDescent="0.25">
      <c r="A561" s="106">
        <v>560</v>
      </c>
      <c r="B561" s="372" t="s">
        <v>602</v>
      </c>
      <c r="C561" s="643" t="s">
        <v>602</v>
      </c>
    </row>
    <row r="562" spans="1:3" x14ac:dyDescent="0.25">
      <c r="A562" s="106">
        <v>561</v>
      </c>
      <c r="B562" s="372" t="s">
        <v>603</v>
      </c>
      <c r="C562" s="643" t="s">
        <v>603</v>
      </c>
    </row>
    <row r="563" spans="1:3" x14ac:dyDescent="0.25">
      <c r="A563" s="106">
        <v>562</v>
      </c>
      <c r="B563" s="372" t="s">
        <v>604</v>
      </c>
      <c r="C563" s="643" t="s">
        <v>604</v>
      </c>
    </row>
    <row r="564" spans="1:3" x14ac:dyDescent="0.25">
      <c r="A564" s="106">
        <v>563</v>
      </c>
      <c r="B564" s="372" t="s">
        <v>605</v>
      </c>
      <c r="C564" s="643" t="s">
        <v>605</v>
      </c>
    </row>
    <row r="565" spans="1:3" x14ac:dyDescent="0.25">
      <c r="A565" s="106">
        <v>564</v>
      </c>
      <c r="B565" s="372" t="s">
        <v>606</v>
      </c>
      <c r="C565" s="643" t="s">
        <v>606</v>
      </c>
    </row>
    <row r="566" spans="1:3" x14ac:dyDescent="0.25">
      <c r="A566" s="106">
        <v>565</v>
      </c>
      <c r="B566" s="372" t="s">
        <v>607</v>
      </c>
      <c r="C566" s="643" t="s">
        <v>607</v>
      </c>
    </row>
    <row r="567" spans="1:3" x14ac:dyDescent="0.25">
      <c r="A567" s="106">
        <v>566</v>
      </c>
      <c r="B567" s="372" t="s">
        <v>608</v>
      </c>
      <c r="C567" s="643" t="s">
        <v>608</v>
      </c>
    </row>
    <row r="568" spans="1:3" x14ac:dyDescent="0.25">
      <c r="A568" s="106">
        <v>567</v>
      </c>
      <c r="B568" s="372" t="s">
        <v>609</v>
      </c>
      <c r="C568" s="643" t="s">
        <v>609</v>
      </c>
    </row>
    <row r="569" spans="1:3" x14ac:dyDescent="0.25">
      <c r="A569" s="106">
        <v>568</v>
      </c>
      <c r="B569" s="372" t="s">
        <v>610</v>
      </c>
      <c r="C569" s="643" t="s">
        <v>610</v>
      </c>
    </row>
    <row r="570" spans="1:3" x14ac:dyDescent="0.25">
      <c r="A570" s="106">
        <v>569</v>
      </c>
      <c r="B570" s="372" t="s">
        <v>611</v>
      </c>
      <c r="C570" s="643" t="s">
        <v>611</v>
      </c>
    </row>
    <row r="571" spans="1:3" x14ac:dyDescent="0.25">
      <c r="A571" s="106">
        <v>570</v>
      </c>
      <c r="B571" s="372" t="s">
        <v>612</v>
      </c>
      <c r="C571" s="643" t="s">
        <v>612</v>
      </c>
    </row>
    <row r="572" spans="1:3" x14ac:dyDescent="0.25">
      <c r="A572" s="106">
        <v>571</v>
      </c>
      <c r="B572" s="372" t="s">
        <v>613</v>
      </c>
      <c r="C572" s="643" t="s">
        <v>613</v>
      </c>
    </row>
    <row r="573" spans="1:3" x14ac:dyDescent="0.25">
      <c r="A573" s="106">
        <v>572</v>
      </c>
      <c r="B573" s="372" t="s">
        <v>614</v>
      </c>
      <c r="C573" s="643" t="s">
        <v>614</v>
      </c>
    </row>
    <row r="574" spans="1:3" x14ac:dyDescent="0.25">
      <c r="A574" s="106">
        <v>573</v>
      </c>
      <c r="B574" s="372" t="s">
        <v>615</v>
      </c>
      <c r="C574" s="643" t="s">
        <v>615</v>
      </c>
    </row>
    <row r="575" spans="1:3" x14ac:dyDescent="0.25">
      <c r="A575" s="106">
        <v>574</v>
      </c>
      <c r="B575" s="372" t="s">
        <v>616</v>
      </c>
      <c r="C575" s="643" t="s">
        <v>616</v>
      </c>
    </row>
    <row r="576" spans="1:3" x14ac:dyDescent="0.25">
      <c r="A576" s="106">
        <v>575</v>
      </c>
      <c r="B576" s="372" t="s">
        <v>617</v>
      </c>
      <c r="C576" s="643" t="s">
        <v>617</v>
      </c>
    </row>
    <row r="577" spans="1:3" x14ac:dyDescent="0.25">
      <c r="A577" s="106">
        <v>576</v>
      </c>
      <c r="B577" s="372" t="s">
        <v>618</v>
      </c>
      <c r="C577" s="643" t="s">
        <v>618</v>
      </c>
    </row>
    <row r="578" spans="1:3" ht="14.4" x14ac:dyDescent="0.25">
      <c r="A578" s="106">
        <v>577</v>
      </c>
      <c r="B578" s="374" t="s">
        <v>916</v>
      </c>
      <c r="C578" s="603" t="s">
        <v>916</v>
      </c>
    </row>
    <row r="579" spans="1:3" x14ac:dyDescent="0.25">
      <c r="A579" s="106">
        <v>578</v>
      </c>
      <c r="B579" s="372" t="s">
        <v>619</v>
      </c>
      <c r="C579" s="643" t="s">
        <v>619</v>
      </c>
    </row>
    <row r="580" spans="1:3" x14ac:dyDescent="0.25">
      <c r="A580" s="106">
        <v>579</v>
      </c>
      <c r="B580" s="372" t="s">
        <v>620</v>
      </c>
      <c r="C580" s="643" t="s">
        <v>620</v>
      </c>
    </row>
    <row r="581" spans="1:3" x14ac:dyDescent="0.25">
      <c r="A581" s="106">
        <v>580</v>
      </c>
      <c r="B581" s="372" t="s">
        <v>621</v>
      </c>
      <c r="C581" s="643" t="s">
        <v>621</v>
      </c>
    </row>
    <row r="582" spans="1:3" x14ac:dyDescent="0.25">
      <c r="A582" s="106">
        <v>581</v>
      </c>
      <c r="B582" s="372" t="s">
        <v>622</v>
      </c>
      <c r="C582" s="643" t="s">
        <v>622</v>
      </c>
    </row>
    <row r="583" spans="1:3" x14ac:dyDescent="0.25">
      <c r="A583" s="106">
        <v>582</v>
      </c>
      <c r="B583" s="372" t="s">
        <v>623</v>
      </c>
      <c r="C583" s="643" t="s">
        <v>623</v>
      </c>
    </row>
    <row r="584" spans="1:3" x14ac:dyDescent="0.25">
      <c r="A584" s="106">
        <v>583</v>
      </c>
      <c r="B584" s="372" t="s">
        <v>624</v>
      </c>
      <c r="C584" s="643" t="s">
        <v>624</v>
      </c>
    </row>
    <row r="585" spans="1:3" x14ac:dyDescent="0.25">
      <c r="A585" s="106">
        <v>584</v>
      </c>
      <c r="B585" s="372" t="s">
        <v>625</v>
      </c>
      <c r="C585" s="643" t="s">
        <v>625</v>
      </c>
    </row>
    <row r="586" spans="1:3" x14ac:dyDescent="0.25">
      <c r="A586" s="106">
        <v>585</v>
      </c>
      <c r="B586" s="372" t="s">
        <v>626</v>
      </c>
      <c r="C586" s="643" t="s">
        <v>626</v>
      </c>
    </row>
    <row r="587" spans="1:3" x14ac:dyDescent="0.25">
      <c r="A587" s="106">
        <v>586</v>
      </c>
      <c r="B587" s="372" t="s">
        <v>627</v>
      </c>
      <c r="C587" s="643" t="s">
        <v>627</v>
      </c>
    </row>
    <row r="588" spans="1:3" x14ac:dyDescent="0.25">
      <c r="A588" s="106">
        <v>587</v>
      </c>
      <c r="B588" s="372" t="s">
        <v>628</v>
      </c>
      <c r="C588" s="643" t="s">
        <v>628</v>
      </c>
    </row>
    <row r="589" spans="1:3" x14ac:dyDescent="0.25">
      <c r="A589" s="106">
        <v>588</v>
      </c>
      <c r="B589" s="372" t="s">
        <v>629</v>
      </c>
      <c r="C589" s="643" t="s">
        <v>629</v>
      </c>
    </row>
    <row r="590" spans="1:3" x14ac:dyDescent="0.25">
      <c r="A590" s="106">
        <v>589</v>
      </c>
      <c r="B590" s="372" t="s">
        <v>630</v>
      </c>
      <c r="C590" s="643" t="s">
        <v>630</v>
      </c>
    </row>
    <row r="591" spans="1:3" x14ac:dyDescent="0.25">
      <c r="A591" s="106">
        <v>590</v>
      </c>
      <c r="B591" s="372" t="s">
        <v>631</v>
      </c>
      <c r="C591" s="643" t="s">
        <v>631</v>
      </c>
    </row>
    <row r="592" spans="1:3" ht="14.4" x14ac:dyDescent="0.25">
      <c r="A592" s="106">
        <v>591</v>
      </c>
      <c r="B592" s="374" t="s">
        <v>918</v>
      </c>
      <c r="C592" s="603" t="s">
        <v>918</v>
      </c>
    </row>
    <row r="593" spans="1:3" ht="14.4" x14ac:dyDescent="0.25">
      <c r="A593" s="106">
        <v>592</v>
      </c>
      <c r="B593" s="374" t="s">
        <v>919</v>
      </c>
      <c r="C593" s="603" t="s">
        <v>919</v>
      </c>
    </row>
    <row r="594" spans="1:3" ht="14.4" x14ac:dyDescent="0.25">
      <c r="A594" s="106">
        <v>593</v>
      </c>
      <c r="B594" s="374" t="s">
        <v>920</v>
      </c>
      <c r="C594" s="603" t="s">
        <v>920</v>
      </c>
    </row>
    <row r="595" spans="1:3" x14ac:dyDescent="0.25">
      <c r="A595" s="106">
        <v>594</v>
      </c>
      <c r="B595" s="372" t="s">
        <v>632</v>
      </c>
      <c r="C595" s="643" t="s">
        <v>632</v>
      </c>
    </row>
    <row r="596" spans="1:3" x14ac:dyDescent="0.25">
      <c r="A596" s="106">
        <v>595</v>
      </c>
      <c r="B596" s="372" t="s">
        <v>633</v>
      </c>
      <c r="C596" s="643" t="s">
        <v>633</v>
      </c>
    </row>
    <row r="597" spans="1:3" x14ac:dyDescent="0.25">
      <c r="A597" s="106">
        <v>596</v>
      </c>
      <c r="B597" s="372" t="s">
        <v>634</v>
      </c>
      <c r="C597" s="643" t="s">
        <v>634</v>
      </c>
    </row>
    <row r="598" spans="1:3" ht="14.4" x14ac:dyDescent="0.25">
      <c r="A598" s="106">
        <v>597</v>
      </c>
      <c r="B598" s="374" t="s">
        <v>921</v>
      </c>
      <c r="C598" s="603" t="s">
        <v>921</v>
      </c>
    </row>
    <row r="599" spans="1:3" x14ac:dyDescent="0.25">
      <c r="A599" s="106">
        <v>598</v>
      </c>
      <c r="B599" s="372" t="s">
        <v>635</v>
      </c>
      <c r="C599" s="643" t="s">
        <v>635</v>
      </c>
    </row>
    <row r="600" spans="1:3" x14ac:dyDescent="0.25">
      <c r="A600" s="106">
        <v>599</v>
      </c>
      <c r="B600" s="372" t="s">
        <v>636</v>
      </c>
      <c r="C600" s="643" t="s">
        <v>636</v>
      </c>
    </row>
    <row r="601" spans="1:3" x14ac:dyDescent="0.25">
      <c r="A601" s="106">
        <v>600</v>
      </c>
      <c r="B601" s="372" t="s">
        <v>637</v>
      </c>
      <c r="C601" s="643" t="s">
        <v>637</v>
      </c>
    </row>
    <row r="602" spans="1:3" x14ac:dyDescent="0.25">
      <c r="A602" s="106">
        <v>601</v>
      </c>
      <c r="B602" s="372" t="s">
        <v>638</v>
      </c>
      <c r="C602" s="643" t="s">
        <v>638</v>
      </c>
    </row>
    <row r="603" spans="1:3" x14ac:dyDescent="0.25">
      <c r="A603" s="106">
        <v>602</v>
      </c>
      <c r="B603" s="372" t="s">
        <v>639</v>
      </c>
      <c r="C603" s="643" t="s">
        <v>639</v>
      </c>
    </row>
    <row r="604" spans="1:3" x14ac:dyDescent="0.25">
      <c r="A604" s="106">
        <v>603</v>
      </c>
      <c r="B604" s="372" t="s">
        <v>640</v>
      </c>
      <c r="C604" s="643" t="s">
        <v>640</v>
      </c>
    </row>
    <row r="605" spans="1:3" x14ac:dyDescent="0.25">
      <c r="A605" s="106">
        <v>604</v>
      </c>
      <c r="B605" s="375" t="s">
        <v>841</v>
      </c>
      <c r="C605" s="643" t="s">
        <v>841</v>
      </c>
    </row>
    <row r="606" spans="1:3" x14ac:dyDescent="0.25">
      <c r="A606" s="106">
        <v>605</v>
      </c>
      <c r="B606" s="375" t="s">
        <v>843</v>
      </c>
      <c r="C606" s="643" t="s">
        <v>843</v>
      </c>
    </row>
    <row r="607" spans="1:3" x14ac:dyDescent="0.25">
      <c r="A607" s="106">
        <v>606</v>
      </c>
      <c r="B607" s="375" t="s">
        <v>859</v>
      </c>
      <c r="C607" s="643" t="s">
        <v>859</v>
      </c>
    </row>
    <row r="608" spans="1:3" x14ac:dyDescent="0.25">
      <c r="A608" s="106">
        <v>607</v>
      </c>
      <c r="B608" s="375" t="s">
        <v>842</v>
      </c>
      <c r="C608" s="643" t="s">
        <v>842</v>
      </c>
    </row>
    <row r="609" spans="1:3" x14ac:dyDescent="0.25">
      <c r="A609" s="106">
        <v>608</v>
      </c>
      <c r="B609" s="375" t="s">
        <v>860</v>
      </c>
      <c r="C609" s="643" t="s">
        <v>860</v>
      </c>
    </row>
    <row r="610" spans="1:3" x14ac:dyDescent="0.25">
      <c r="A610" s="106">
        <v>609</v>
      </c>
      <c r="B610" s="372" t="s">
        <v>288</v>
      </c>
      <c r="C610" s="643" t="s">
        <v>288</v>
      </c>
    </row>
    <row r="611" spans="1:3" x14ac:dyDescent="0.25">
      <c r="A611" s="106">
        <v>610</v>
      </c>
      <c r="B611" s="372" t="s">
        <v>290</v>
      </c>
      <c r="C611" s="643" t="s">
        <v>290</v>
      </c>
    </row>
    <row r="612" spans="1:3" x14ac:dyDescent="0.25">
      <c r="A612" s="106">
        <v>611</v>
      </c>
      <c r="B612" s="372" t="s">
        <v>301</v>
      </c>
      <c r="C612" s="643" t="s">
        <v>301</v>
      </c>
    </row>
    <row r="613" spans="1:3" x14ac:dyDescent="0.25">
      <c r="A613" s="106">
        <v>612</v>
      </c>
      <c r="B613" s="372" t="s">
        <v>303</v>
      </c>
      <c r="C613" s="643" t="s">
        <v>303</v>
      </c>
    </row>
    <row r="614" spans="1:3" x14ac:dyDescent="0.25">
      <c r="A614" s="106">
        <v>613</v>
      </c>
      <c r="B614" s="372" t="s">
        <v>306</v>
      </c>
      <c r="C614" s="643" t="s">
        <v>306</v>
      </c>
    </row>
    <row r="615" spans="1:3" x14ac:dyDescent="0.25">
      <c r="A615" s="106">
        <v>614</v>
      </c>
      <c r="B615" s="372" t="s">
        <v>173</v>
      </c>
      <c r="C615" s="643" t="s">
        <v>173</v>
      </c>
    </row>
    <row r="616" spans="1:3" x14ac:dyDescent="0.25">
      <c r="A616" s="106">
        <v>615</v>
      </c>
      <c r="B616" s="372" t="s">
        <v>174</v>
      </c>
      <c r="C616" s="643" t="s">
        <v>174</v>
      </c>
    </row>
    <row r="617" spans="1:3" x14ac:dyDescent="0.25">
      <c r="A617" s="106">
        <v>616</v>
      </c>
      <c r="B617" s="372" t="s">
        <v>219</v>
      </c>
      <c r="C617" s="643" t="s">
        <v>219</v>
      </c>
    </row>
    <row r="618" spans="1:3" x14ac:dyDescent="0.25">
      <c r="A618" s="106">
        <v>617</v>
      </c>
      <c r="B618" s="372" t="s">
        <v>332</v>
      </c>
      <c r="C618" s="643" t="s">
        <v>332</v>
      </c>
    </row>
    <row r="619" spans="1:3" x14ac:dyDescent="0.25">
      <c r="A619" s="106">
        <v>618</v>
      </c>
      <c r="B619" s="372" t="s">
        <v>335</v>
      </c>
      <c r="C619" s="643" t="s">
        <v>335</v>
      </c>
    </row>
    <row r="620" spans="1:3" x14ac:dyDescent="0.25">
      <c r="A620" s="106">
        <v>619</v>
      </c>
      <c r="B620" s="372" t="s">
        <v>338</v>
      </c>
      <c r="C620" s="643" t="s">
        <v>338</v>
      </c>
    </row>
    <row r="621" spans="1:3" x14ac:dyDescent="0.25">
      <c r="A621" s="106">
        <v>620</v>
      </c>
      <c r="B621" s="372" t="s">
        <v>342</v>
      </c>
      <c r="C621" s="643" t="s">
        <v>342</v>
      </c>
    </row>
    <row r="622" spans="1:3" x14ac:dyDescent="0.25">
      <c r="A622" s="106">
        <v>621</v>
      </c>
      <c r="B622" s="372" t="s">
        <v>345</v>
      </c>
      <c r="C622" s="643" t="s">
        <v>345</v>
      </c>
    </row>
    <row r="623" spans="1:3" x14ac:dyDescent="0.25">
      <c r="A623" s="106">
        <v>622</v>
      </c>
      <c r="B623" s="372" t="s">
        <v>220</v>
      </c>
      <c r="C623" s="643" t="s">
        <v>220</v>
      </c>
    </row>
    <row r="624" spans="1:3" x14ac:dyDescent="0.25">
      <c r="A624" s="106">
        <v>623</v>
      </c>
      <c r="B624" s="372" t="s">
        <v>356</v>
      </c>
      <c r="C624" s="643" t="s">
        <v>356</v>
      </c>
    </row>
    <row r="625" spans="1:3" x14ac:dyDescent="0.25">
      <c r="A625" s="106">
        <v>624</v>
      </c>
      <c r="B625" s="372" t="s">
        <v>221</v>
      </c>
      <c r="C625" s="643" t="s">
        <v>221</v>
      </c>
    </row>
    <row r="626" spans="1:3" x14ac:dyDescent="0.25">
      <c r="A626" s="106">
        <v>625</v>
      </c>
      <c r="B626" s="372" t="s">
        <v>33</v>
      </c>
      <c r="C626" s="643" t="s">
        <v>33</v>
      </c>
    </row>
    <row r="627" spans="1:3" x14ac:dyDescent="0.25">
      <c r="A627" s="106">
        <v>626</v>
      </c>
      <c r="B627" s="372" t="s">
        <v>223</v>
      </c>
      <c r="C627" s="643" t="s">
        <v>223</v>
      </c>
    </row>
    <row r="628" spans="1:3" x14ac:dyDescent="0.25">
      <c r="A628" s="106">
        <v>627</v>
      </c>
      <c r="B628" s="372" t="s">
        <v>225</v>
      </c>
      <c r="C628" s="643" t="s">
        <v>225</v>
      </c>
    </row>
    <row r="629" spans="1:3" x14ac:dyDescent="0.25">
      <c r="A629" s="106">
        <v>628</v>
      </c>
      <c r="B629" s="372" t="s">
        <v>226</v>
      </c>
      <c r="C629" s="643" t="s">
        <v>226</v>
      </c>
    </row>
    <row r="630" spans="1:3" x14ac:dyDescent="0.25">
      <c r="A630" s="106">
        <v>629</v>
      </c>
      <c r="B630" s="372" t="s">
        <v>788</v>
      </c>
      <c r="C630" s="643" t="s">
        <v>788</v>
      </c>
    </row>
    <row r="631" spans="1:3" x14ac:dyDescent="0.25">
      <c r="A631" s="106">
        <v>630</v>
      </c>
      <c r="B631" s="372" t="s">
        <v>789</v>
      </c>
      <c r="C631" s="643" t="s">
        <v>789</v>
      </c>
    </row>
    <row r="632" spans="1:3" x14ac:dyDescent="0.25">
      <c r="A632" s="106">
        <v>631</v>
      </c>
      <c r="B632" s="372" t="s">
        <v>790</v>
      </c>
      <c r="C632" s="643" t="s">
        <v>790</v>
      </c>
    </row>
    <row r="633" spans="1:3" x14ac:dyDescent="0.25">
      <c r="A633" s="106">
        <v>632</v>
      </c>
      <c r="B633" s="372" t="s">
        <v>217</v>
      </c>
      <c r="C633" s="643" t="s">
        <v>217</v>
      </c>
    </row>
    <row r="634" spans="1:3" x14ac:dyDescent="0.25">
      <c r="A634" s="106">
        <v>633</v>
      </c>
      <c r="B634" s="372" t="s">
        <v>218</v>
      </c>
      <c r="C634" s="643" t="s">
        <v>218</v>
      </c>
    </row>
    <row r="635" spans="1:3" x14ac:dyDescent="0.25">
      <c r="A635" s="106">
        <v>634</v>
      </c>
      <c r="B635" s="372" t="s">
        <v>133</v>
      </c>
      <c r="C635" s="643" t="s">
        <v>133</v>
      </c>
    </row>
    <row r="636" spans="1:3" x14ac:dyDescent="0.25">
      <c r="A636" s="106">
        <v>635</v>
      </c>
      <c r="B636" s="372" t="s">
        <v>710</v>
      </c>
      <c r="C636" s="643" t="s">
        <v>710</v>
      </c>
    </row>
    <row r="637" spans="1:3" x14ac:dyDescent="0.25">
      <c r="A637" s="106">
        <v>636</v>
      </c>
      <c r="B637" s="372" t="s">
        <v>1001</v>
      </c>
      <c r="C637" s="643" t="s">
        <v>1001</v>
      </c>
    </row>
    <row r="638" spans="1:3" x14ac:dyDescent="0.25">
      <c r="A638" s="106">
        <v>637</v>
      </c>
      <c r="B638" s="372" t="s">
        <v>138</v>
      </c>
      <c r="C638" s="643" t="s">
        <v>138</v>
      </c>
    </row>
    <row r="639" spans="1:3" x14ac:dyDescent="0.25">
      <c r="A639" s="106">
        <v>638</v>
      </c>
      <c r="B639" s="372" t="s">
        <v>139</v>
      </c>
      <c r="C639" s="643" t="s">
        <v>139</v>
      </c>
    </row>
    <row r="640" spans="1:3" x14ac:dyDescent="0.25">
      <c r="A640" s="106">
        <v>639</v>
      </c>
      <c r="B640" s="372" t="s">
        <v>794</v>
      </c>
      <c r="C640" s="643" t="s">
        <v>794</v>
      </c>
    </row>
    <row r="641" spans="1:3" x14ac:dyDescent="0.25">
      <c r="A641" s="106">
        <v>640</v>
      </c>
      <c r="B641" s="372" t="s">
        <v>795</v>
      </c>
      <c r="C641" s="643" t="s">
        <v>795</v>
      </c>
    </row>
    <row r="642" spans="1:3" x14ac:dyDescent="0.25">
      <c r="A642" s="106">
        <v>641</v>
      </c>
      <c r="B642" s="372" t="s">
        <v>741</v>
      </c>
      <c r="C642" s="643" t="s">
        <v>741</v>
      </c>
    </row>
    <row r="643" spans="1:3" x14ac:dyDescent="0.25">
      <c r="A643" s="106">
        <v>642</v>
      </c>
      <c r="B643" s="372" t="s">
        <v>797</v>
      </c>
      <c r="C643" s="643" t="s">
        <v>797</v>
      </c>
    </row>
    <row r="644" spans="1:3" x14ac:dyDescent="0.25">
      <c r="A644" s="106">
        <v>643</v>
      </c>
      <c r="B644" s="372" t="s">
        <v>798</v>
      </c>
      <c r="C644" s="643" t="s">
        <v>798</v>
      </c>
    </row>
    <row r="645" spans="1:3" x14ac:dyDescent="0.25">
      <c r="A645" s="106">
        <v>644</v>
      </c>
      <c r="B645" s="372" t="s">
        <v>799</v>
      </c>
      <c r="C645" s="643" t="s">
        <v>799</v>
      </c>
    </row>
    <row r="646" spans="1:3" x14ac:dyDescent="0.25">
      <c r="A646" s="106">
        <v>645</v>
      </c>
      <c r="B646" s="372" t="s">
        <v>800</v>
      </c>
      <c r="C646" s="643" t="s">
        <v>800</v>
      </c>
    </row>
    <row r="647" spans="1:3" x14ac:dyDescent="0.25">
      <c r="A647" s="106">
        <v>646</v>
      </c>
      <c r="B647" s="372" t="s">
        <v>801</v>
      </c>
      <c r="C647" s="643" t="s">
        <v>801</v>
      </c>
    </row>
    <row r="648" spans="1:3" x14ac:dyDescent="0.25">
      <c r="A648" s="106">
        <v>647</v>
      </c>
      <c r="B648" s="372" t="s">
        <v>802</v>
      </c>
      <c r="C648" s="643" t="s">
        <v>802</v>
      </c>
    </row>
    <row r="649" spans="1:3" x14ac:dyDescent="0.25">
      <c r="A649" s="106">
        <v>648</v>
      </c>
      <c r="B649" s="372" t="s">
        <v>803</v>
      </c>
      <c r="C649" s="643" t="s">
        <v>803</v>
      </c>
    </row>
    <row r="650" spans="1:3" x14ac:dyDescent="0.25">
      <c r="A650" s="106">
        <v>649</v>
      </c>
      <c r="B650" s="372" t="s">
        <v>807</v>
      </c>
      <c r="C650" s="643" t="s">
        <v>807</v>
      </c>
    </row>
    <row r="651" spans="1:3" x14ac:dyDescent="0.25">
      <c r="A651" s="106">
        <v>650</v>
      </c>
      <c r="B651" s="372" t="s">
        <v>806</v>
      </c>
      <c r="C651" s="643" t="s">
        <v>806</v>
      </c>
    </row>
    <row r="652" spans="1:3" x14ac:dyDescent="0.25">
      <c r="A652" s="106">
        <v>651</v>
      </c>
      <c r="B652" s="372" t="s">
        <v>808</v>
      </c>
      <c r="C652" s="643" t="s">
        <v>808</v>
      </c>
    </row>
    <row r="653" spans="1:3" x14ac:dyDescent="0.25">
      <c r="A653" s="106">
        <v>652</v>
      </c>
      <c r="B653" s="372" t="s">
        <v>805</v>
      </c>
      <c r="C653" s="643" t="s">
        <v>805</v>
      </c>
    </row>
    <row r="654" spans="1:3" x14ac:dyDescent="0.25">
      <c r="A654" s="106">
        <v>653</v>
      </c>
      <c r="B654" s="372" t="s">
        <v>666</v>
      </c>
      <c r="C654" s="643" t="s">
        <v>666</v>
      </c>
    </row>
    <row r="655" spans="1:3" x14ac:dyDescent="0.25">
      <c r="A655" s="106">
        <v>654</v>
      </c>
      <c r="B655" s="372" t="s">
        <v>13</v>
      </c>
      <c r="C655" s="643" t="s">
        <v>13</v>
      </c>
    </row>
    <row r="656" spans="1:3" x14ac:dyDescent="0.25">
      <c r="A656" s="106">
        <v>655</v>
      </c>
      <c r="B656" s="372" t="s">
        <v>14</v>
      </c>
      <c r="C656" s="643" t="s">
        <v>14</v>
      </c>
    </row>
    <row r="657" spans="1:3" x14ac:dyDescent="0.25">
      <c r="A657" s="106">
        <v>656</v>
      </c>
      <c r="B657" s="372" t="s">
        <v>15</v>
      </c>
      <c r="C657" s="643" t="s">
        <v>15</v>
      </c>
    </row>
    <row r="658" spans="1:3" x14ac:dyDescent="0.25">
      <c r="A658" s="106">
        <v>657</v>
      </c>
      <c r="B658" s="372" t="s">
        <v>18</v>
      </c>
      <c r="C658" s="643" t="s">
        <v>18</v>
      </c>
    </row>
    <row r="659" spans="1:3" x14ac:dyDescent="0.25">
      <c r="A659" s="106">
        <v>658</v>
      </c>
      <c r="B659" s="372" t="s">
        <v>19</v>
      </c>
      <c r="C659" s="643" t="s">
        <v>19</v>
      </c>
    </row>
    <row r="660" spans="1:3" x14ac:dyDescent="0.25">
      <c r="A660" s="106">
        <v>659</v>
      </c>
      <c r="B660" s="372" t="s">
        <v>20</v>
      </c>
      <c r="C660" s="643" t="s">
        <v>20</v>
      </c>
    </row>
    <row r="661" spans="1:3" x14ac:dyDescent="0.25">
      <c r="A661" s="106">
        <v>660</v>
      </c>
      <c r="B661" s="372" t="s">
        <v>760</v>
      </c>
      <c r="C661" s="643" t="s">
        <v>760</v>
      </c>
    </row>
    <row r="662" spans="1:3" x14ac:dyDescent="0.25">
      <c r="A662" s="106">
        <v>661</v>
      </c>
      <c r="B662" s="372" t="s">
        <v>762</v>
      </c>
      <c r="C662" s="643" t="s">
        <v>762</v>
      </c>
    </row>
    <row r="663" spans="1:3" x14ac:dyDescent="0.25">
      <c r="A663" s="106">
        <v>662</v>
      </c>
      <c r="B663" s="372" t="s">
        <v>763</v>
      </c>
      <c r="C663" s="643" t="s">
        <v>763</v>
      </c>
    </row>
    <row r="664" spans="1:3" x14ac:dyDescent="0.25">
      <c r="A664" s="106">
        <v>663</v>
      </c>
      <c r="B664" s="372" t="s">
        <v>764</v>
      </c>
      <c r="C664" s="643" t="s">
        <v>764</v>
      </c>
    </row>
    <row r="665" spans="1:3" x14ac:dyDescent="0.25">
      <c r="A665" s="106">
        <v>664</v>
      </c>
      <c r="B665" s="372" t="s">
        <v>30</v>
      </c>
      <c r="C665" s="643" t="s">
        <v>30</v>
      </c>
    </row>
    <row r="666" spans="1:3" x14ac:dyDescent="0.25">
      <c r="A666" s="106">
        <v>665</v>
      </c>
      <c r="B666" s="376" t="s">
        <v>0</v>
      </c>
      <c r="C666" s="646" t="s">
        <v>0</v>
      </c>
    </row>
    <row r="667" spans="1:3" x14ac:dyDescent="0.25">
      <c r="A667" s="106">
        <v>666</v>
      </c>
      <c r="B667" s="372" t="s">
        <v>1</v>
      </c>
      <c r="C667" s="643" t="s">
        <v>1</v>
      </c>
    </row>
    <row r="668" spans="1:3" x14ac:dyDescent="0.25">
      <c r="A668" s="106">
        <v>667</v>
      </c>
      <c r="B668" s="372" t="s">
        <v>181</v>
      </c>
      <c r="C668" s="643" t="s">
        <v>181</v>
      </c>
    </row>
    <row r="669" spans="1:3" x14ac:dyDescent="0.25">
      <c r="A669" s="106">
        <v>668</v>
      </c>
      <c r="B669" s="372" t="s">
        <v>182</v>
      </c>
      <c r="C669" s="643" t="s">
        <v>182</v>
      </c>
    </row>
    <row r="670" spans="1:3" x14ac:dyDescent="0.25">
      <c r="A670" s="106">
        <v>669</v>
      </c>
      <c r="B670" s="372" t="s">
        <v>183</v>
      </c>
      <c r="C670" s="643" t="s">
        <v>183</v>
      </c>
    </row>
    <row r="671" spans="1:3" x14ac:dyDescent="0.25">
      <c r="A671" s="106">
        <v>670</v>
      </c>
      <c r="B671" s="372" t="s">
        <v>184</v>
      </c>
      <c r="C671" s="643" t="s">
        <v>184</v>
      </c>
    </row>
    <row r="672" spans="1:3" x14ac:dyDescent="0.25">
      <c r="A672" s="106">
        <v>671</v>
      </c>
      <c r="B672" s="372" t="s">
        <v>289</v>
      </c>
      <c r="C672" s="643" t="s">
        <v>289</v>
      </c>
    </row>
    <row r="673" spans="1:3" x14ac:dyDescent="0.25">
      <c r="A673" s="106">
        <v>672</v>
      </c>
      <c r="B673" s="372" t="s">
        <v>291</v>
      </c>
      <c r="C673" s="643" t="s">
        <v>291</v>
      </c>
    </row>
    <row r="674" spans="1:3" x14ac:dyDescent="0.25">
      <c r="A674" s="106">
        <v>673</v>
      </c>
      <c r="B674" s="372" t="s">
        <v>293</v>
      </c>
      <c r="C674" s="643" t="s">
        <v>293</v>
      </c>
    </row>
    <row r="675" spans="1:3" x14ac:dyDescent="0.25">
      <c r="A675" s="106">
        <v>674</v>
      </c>
      <c r="B675" s="372" t="s">
        <v>295</v>
      </c>
      <c r="C675" s="643" t="s">
        <v>295</v>
      </c>
    </row>
    <row r="676" spans="1:3" x14ac:dyDescent="0.25">
      <c r="A676" s="106">
        <v>675</v>
      </c>
      <c r="B676" s="372" t="s">
        <v>298</v>
      </c>
      <c r="C676" s="643" t="s">
        <v>298</v>
      </c>
    </row>
    <row r="677" spans="1:3" x14ac:dyDescent="0.25">
      <c r="A677" s="106">
        <v>676</v>
      </c>
      <c r="B677" s="372" t="s">
        <v>300</v>
      </c>
      <c r="C677" s="643" t="s">
        <v>300</v>
      </c>
    </row>
    <row r="678" spans="1:3" x14ac:dyDescent="0.25">
      <c r="A678" s="106">
        <v>677</v>
      </c>
      <c r="B678" s="372" t="s">
        <v>302</v>
      </c>
      <c r="C678" s="643" t="s">
        <v>302</v>
      </c>
    </row>
    <row r="679" spans="1:3" x14ac:dyDescent="0.25">
      <c r="A679" s="106">
        <v>678</v>
      </c>
      <c r="B679" s="372" t="s">
        <v>305</v>
      </c>
      <c r="C679" s="643" t="s">
        <v>305</v>
      </c>
    </row>
    <row r="680" spans="1:3" x14ac:dyDescent="0.25">
      <c r="A680" s="106">
        <v>679</v>
      </c>
      <c r="B680" s="372" t="s">
        <v>308</v>
      </c>
      <c r="C680" s="643" t="s">
        <v>308</v>
      </c>
    </row>
    <row r="681" spans="1:3" x14ac:dyDescent="0.25">
      <c r="A681" s="106">
        <v>680</v>
      </c>
      <c r="B681" s="372" t="s">
        <v>310</v>
      </c>
      <c r="C681" s="643" t="s">
        <v>310</v>
      </c>
    </row>
    <row r="682" spans="1:3" x14ac:dyDescent="0.25">
      <c r="A682" s="106">
        <v>681</v>
      </c>
      <c r="B682" s="372" t="s">
        <v>312</v>
      </c>
      <c r="C682" s="643" t="s">
        <v>312</v>
      </c>
    </row>
    <row r="683" spans="1:3" x14ac:dyDescent="0.25">
      <c r="A683" s="106">
        <v>682</v>
      </c>
      <c r="B683" s="372" t="s">
        <v>315</v>
      </c>
      <c r="C683" s="643" t="s">
        <v>315</v>
      </c>
    </row>
    <row r="684" spans="1:3" x14ac:dyDescent="0.25">
      <c r="A684" s="106">
        <v>683</v>
      </c>
      <c r="B684" s="372" t="s">
        <v>317</v>
      </c>
      <c r="C684" s="643" t="s">
        <v>317</v>
      </c>
    </row>
    <row r="685" spans="1:3" x14ac:dyDescent="0.25">
      <c r="A685" s="106">
        <v>684</v>
      </c>
      <c r="B685" s="372" t="s">
        <v>319</v>
      </c>
      <c r="C685" s="643" t="s">
        <v>319</v>
      </c>
    </row>
    <row r="686" spans="1:3" x14ac:dyDescent="0.25">
      <c r="A686" s="106">
        <v>685</v>
      </c>
      <c r="B686" s="372" t="s">
        <v>321</v>
      </c>
      <c r="C686" s="643" t="s">
        <v>321</v>
      </c>
    </row>
    <row r="687" spans="1:3" x14ac:dyDescent="0.25">
      <c r="A687" s="106">
        <v>686</v>
      </c>
      <c r="B687" s="372" t="s">
        <v>323</v>
      </c>
      <c r="C687" s="643" t="s">
        <v>323</v>
      </c>
    </row>
    <row r="688" spans="1:3" x14ac:dyDescent="0.25">
      <c r="A688" s="106">
        <v>687</v>
      </c>
      <c r="B688" s="372" t="s">
        <v>325</v>
      </c>
      <c r="C688" s="643" t="s">
        <v>325</v>
      </c>
    </row>
    <row r="689" spans="1:3" x14ac:dyDescent="0.25">
      <c r="A689" s="106">
        <v>688</v>
      </c>
      <c r="B689" s="372" t="s">
        <v>327</v>
      </c>
      <c r="C689" s="643" t="s">
        <v>327</v>
      </c>
    </row>
    <row r="690" spans="1:3" x14ac:dyDescent="0.25">
      <c r="A690" s="106">
        <v>689</v>
      </c>
      <c r="B690" s="372" t="s">
        <v>329</v>
      </c>
      <c r="C690" s="643" t="s">
        <v>329</v>
      </c>
    </row>
    <row r="691" spans="1:3" x14ac:dyDescent="0.25">
      <c r="A691" s="106">
        <v>690</v>
      </c>
      <c r="B691" s="372" t="s">
        <v>331</v>
      </c>
      <c r="C691" s="643" t="s">
        <v>331</v>
      </c>
    </row>
    <row r="692" spans="1:3" x14ac:dyDescent="0.25">
      <c r="A692" s="106">
        <v>691</v>
      </c>
      <c r="B692" s="372" t="s">
        <v>334</v>
      </c>
      <c r="C692" s="643" t="s">
        <v>334</v>
      </c>
    </row>
    <row r="693" spans="1:3" x14ac:dyDescent="0.25">
      <c r="A693" s="106">
        <v>692</v>
      </c>
      <c r="B693" s="372" t="s">
        <v>337</v>
      </c>
      <c r="C693" s="643" t="s">
        <v>337</v>
      </c>
    </row>
    <row r="694" spans="1:3" x14ac:dyDescent="0.25">
      <c r="A694" s="106">
        <v>693</v>
      </c>
      <c r="B694" s="372" t="s">
        <v>341</v>
      </c>
      <c r="C694" s="643" t="s">
        <v>341</v>
      </c>
    </row>
    <row r="695" spans="1:3" x14ac:dyDescent="0.25">
      <c r="A695" s="106">
        <v>694</v>
      </c>
      <c r="B695" s="372" t="s">
        <v>344</v>
      </c>
      <c r="C695" s="643" t="s">
        <v>344</v>
      </c>
    </row>
    <row r="696" spans="1:3" x14ac:dyDescent="0.25">
      <c r="A696" s="106">
        <v>695</v>
      </c>
      <c r="B696" s="372" t="s">
        <v>347</v>
      </c>
      <c r="C696" s="643" t="s">
        <v>347</v>
      </c>
    </row>
    <row r="697" spans="1:3" x14ac:dyDescent="0.25">
      <c r="A697" s="106">
        <v>696</v>
      </c>
      <c r="B697" s="372" t="s">
        <v>349</v>
      </c>
      <c r="C697" s="643" t="s">
        <v>349</v>
      </c>
    </row>
    <row r="698" spans="1:3" x14ac:dyDescent="0.25">
      <c r="A698" s="106">
        <v>697</v>
      </c>
      <c r="B698" s="372" t="s">
        <v>352</v>
      </c>
      <c r="C698" s="643" t="s">
        <v>352</v>
      </c>
    </row>
    <row r="699" spans="1:3" x14ac:dyDescent="0.25">
      <c r="A699" s="106">
        <v>698</v>
      </c>
      <c r="B699" s="372" t="s">
        <v>1463</v>
      </c>
      <c r="C699" s="643" t="s">
        <v>1463</v>
      </c>
    </row>
    <row r="700" spans="1:3" x14ac:dyDescent="0.25">
      <c r="A700" s="106">
        <v>699</v>
      </c>
      <c r="B700" s="372" t="s">
        <v>354</v>
      </c>
      <c r="C700" s="643" t="s">
        <v>354</v>
      </c>
    </row>
    <row r="701" spans="1:3" x14ac:dyDescent="0.25">
      <c r="A701" s="106">
        <v>700</v>
      </c>
      <c r="B701" s="372" t="s">
        <v>355</v>
      </c>
      <c r="C701" s="643" t="s">
        <v>355</v>
      </c>
    </row>
    <row r="702" spans="1:3" x14ac:dyDescent="0.25">
      <c r="A702" s="106">
        <v>701</v>
      </c>
      <c r="B702" s="372" t="s">
        <v>358</v>
      </c>
      <c r="C702" s="643" t="s">
        <v>358</v>
      </c>
    </row>
    <row r="703" spans="1:3" x14ac:dyDescent="0.25">
      <c r="A703" s="106">
        <v>702</v>
      </c>
      <c r="B703" s="372" t="s">
        <v>359</v>
      </c>
      <c r="C703" s="643" t="s">
        <v>359</v>
      </c>
    </row>
    <row r="704" spans="1:3" x14ac:dyDescent="0.25">
      <c r="A704" s="106">
        <v>703</v>
      </c>
      <c r="B704" s="372" t="s">
        <v>361</v>
      </c>
      <c r="C704" s="643" t="s">
        <v>361</v>
      </c>
    </row>
    <row r="705" spans="1:3" x14ac:dyDescent="0.25">
      <c r="A705" s="106">
        <v>704</v>
      </c>
      <c r="B705" s="372" t="s">
        <v>362</v>
      </c>
      <c r="C705" s="643" t="s">
        <v>362</v>
      </c>
    </row>
    <row r="706" spans="1:3" x14ac:dyDescent="0.25">
      <c r="A706" s="106">
        <v>705</v>
      </c>
      <c r="B706" s="372" t="s">
        <v>364</v>
      </c>
      <c r="C706" s="643" t="s">
        <v>364</v>
      </c>
    </row>
    <row r="707" spans="1:3" x14ac:dyDescent="0.25">
      <c r="A707" s="106">
        <v>706</v>
      </c>
      <c r="B707" s="372" t="s">
        <v>365</v>
      </c>
      <c r="C707" s="643" t="s">
        <v>365</v>
      </c>
    </row>
    <row r="708" spans="1:3" x14ac:dyDescent="0.25">
      <c r="A708" s="106">
        <v>707</v>
      </c>
      <c r="B708" s="372" t="s">
        <v>170</v>
      </c>
      <c r="C708" s="643" t="s">
        <v>170</v>
      </c>
    </row>
    <row r="709" spans="1:3" x14ac:dyDescent="0.25">
      <c r="A709" s="106">
        <v>708</v>
      </c>
      <c r="B709" s="372" t="s">
        <v>368</v>
      </c>
      <c r="C709" s="643" t="s">
        <v>368</v>
      </c>
    </row>
    <row r="710" spans="1:3" x14ac:dyDescent="0.25">
      <c r="A710" s="106">
        <v>709</v>
      </c>
      <c r="B710" s="372" t="s">
        <v>370</v>
      </c>
      <c r="C710" s="643" t="s">
        <v>370</v>
      </c>
    </row>
    <row r="711" spans="1:3" x14ac:dyDescent="0.25">
      <c r="A711" s="106">
        <v>710</v>
      </c>
      <c r="B711" s="372" t="s">
        <v>372</v>
      </c>
      <c r="C711" s="643" t="s">
        <v>372</v>
      </c>
    </row>
    <row r="712" spans="1:3" x14ac:dyDescent="0.25">
      <c r="A712" s="106">
        <v>711</v>
      </c>
      <c r="B712" s="372" t="s">
        <v>374</v>
      </c>
      <c r="C712" s="643" t="s">
        <v>374</v>
      </c>
    </row>
    <row r="713" spans="1:3" x14ac:dyDescent="0.25">
      <c r="A713" s="106">
        <v>712</v>
      </c>
      <c r="B713" s="372" t="s">
        <v>376</v>
      </c>
      <c r="C713" s="643" t="s">
        <v>376</v>
      </c>
    </row>
    <row r="714" spans="1:3" x14ac:dyDescent="0.25">
      <c r="A714" s="106">
        <v>713</v>
      </c>
      <c r="B714" s="372" t="s">
        <v>379</v>
      </c>
      <c r="C714" s="643" t="s">
        <v>379</v>
      </c>
    </row>
    <row r="715" spans="1:3" x14ac:dyDescent="0.25">
      <c r="A715" s="106">
        <v>714</v>
      </c>
      <c r="B715" s="372" t="s">
        <v>381</v>
      </c>
      <c r="C715" s="643" t="s">
        <v>381</v>
      </c>
    </row>
    <row r="716" spans="1:3" x14ac:dyDescent="0.25">
      <c r="A716" s="106">
        <v>715</v>
      </c>
      <c r="B716" s="372" t="s">
        <v>383</v>
      </c>
      <c r="C716" s="643" t="s">
        <v>383</v>
      </c>
    </row>
    <row r="717" spans="1:3" x14ac:dyDescent="0.25">
      <c r="A717" s="106">
        <v>716</v>
      </c>
      <c r="B717" s="372" t="s">
        <v>385</v>
      </c>
      <c r="C717" s="643" t="s">
        <v>385</v>
      </c>
    </row>
    <row r="718" spans="1:3" x14ac:dyDescent="0.25">
      <c r="A718" s="106">
        <v>717</v>
      </c>
      <c r="B718" s="372" t="s">
        <v>387</v>
      </c>
      <c r="C718" s="643" t="s">
        <v>387</v>
      </c>
    </row>
    <row r="719" spans="1:3" x14ac:dyDescent="0.25">
      <c r="A719" s="106">
        <v>718</v>
      </c>
      <c r="B719" s="372" t="s">
        <v>389</v>
      </c>
      <c r="C719" s="643" t="s">
        <v>389</v>
      </c>
    </row>
    <row r="720" spans="1:3" x14ac:dyDescent="0.25">
      <c r="A720" s="106">
        <v>719</v>
      </c>
      <c r="B720" s="372" t="s">
        <v>392</v>
      </c>
      <c r="C720" s="643" t="s">
        <v>392</v>
      </c>
    </row>
    <row r="721" spans="1:3" x14ac:dyDescent="0.25">
      <c r="A721" s="106">
        <v>720</v>
      </c>
      <c r="B721" s="372" t="s">
        <v>395</v>
      </c>
      <c r="C721" s="643" t="s">
        <v>395</v>
      </c>
    </row>
    <row r="722" spans="1:3" x14ac:dyDescent="0.25">
      <c r="A722" s="106">
        <v>721</v>
      </c>
      <c r="B722" s="372" t="s">
        <v>397</v>
      </c>
      <c r="C722" s="643" t="s">
        <v>397</v>
      </c>
    </row>
    <row r="723" spans="1:3" ht="26.4" x14ac:dyDescent="0.25">
      <c r="A723" s="106">
        <v>722</v>
      </c>
      <c r="B723" s="372" t="s">
        <v>399</v>
      </c>
      <c r="C723" s="643" t="s">
        <v>399</v>
      </c>
    </row>
    <row r="724" spans="1:3" x14ac:dyDescent="0.25">
      <c r="A724" s="106">
        <v>723</v>
      </c>
      <c r="B724" s="372" t="s">
        <v>401</v>
      </c>
      <c r="C724" s="643" t="s">
        <v>401</v>
      </c>
    </row>
    <row r="725" spans="1:3" x14ac:dyDescent="0.25">
      <c r="A725" s="106">
        <v>724</v>
      </c>
      <c r="B725" s="372" t="s">
        <v>403</v>
      </c>
      <c r="C725" s="643" t="s">
        <v>403</v>
      </c>
    </row>
    <row r="726" spans="1:3" x14ac:dyDescent="0.25">
      <c r="A726" s="106">
        <v>725</v>
      </c>
      <c r="B726" s="372" t="s">
        <v>404</v>
      </c>
      <c r="C726" s="643" t="s">
        <v>404</v>
      </c>
    </row>
    <row r="727" spans="1:3" x14ac:dyDescent="0.25">
      <c r="A727" s="106">
        <v>726</v>
      </c>
      <c r="B727" s="372" t="s">
        <v>406</v>
      </c>
      <c r="C727" s="643" t="s">
        <v>406</v>
      </c>
    </row>
    <row r="728" spans="1:3" x14ac:dyDescent="0.25">
      <c r="A728" s="106">
        <v>727</v>
      </c>
      <c r="B728" s="372" t="s">
        <v>408</v>
      </c>
      <c r="C728" s="643" t="s">
        <v>408</v>
      </c>
    </row>
    <row r="729" spans="1:3" x14ac:dyDescent="0.25">
      <c r="A729" s="106">
        <v>728</v>
      </c>
      <c r="B729" s="372" t="s">
        <v>410</v>
      </c>
      <c r="C729" s="643" t="s">
        <v>410</v>
      </c>
    </row>
    <row r="730" spans="1:3" x14ac:dyDescent="0.25">
      <c r="A730" s="106">
        <v>729</v>
      </c>
      <c r="B730" s="372" t="s">
        <v>412</v>
      </c>
      <c r="C730" s="643" t="s">
        <v>412</v>
      </c>
    </row>
    <row r="731" spans="1:3" x14ac:dyDescent="0.25">
      <c r="A731" s="106">
        <v>730</v>
      </c>
      <c r="B731" s="372" t="s">
        <v>413</v>
      </c>
      <c r="C731" s="643" t="s">
        <v>413</v>
      </c>
    </row>
    <row r="732" spans="1:3" x14ac:dyDescent="0.25">
      <c r="A732" s="106">
        <v>731</v>
      </c>
      <c r="B732" s="372" t="s">
        <v>415</v>
      </c>
      <c r="C732" s="643" t="s">
        <v>415</v>
      </c>
    </row>
    <row r="733" spans="1:3" x14ac:dyDescent="0.25">
      <c r="A733" s="106">
        <v>732</v>
      </c>
      <c r="B733" s="372" t="s">
        <v>417</v>
      </c>
      <c r="C733" s="643" t="s">
        <v>417</v>
      </c>
    </row>
    <row r="734" spans="1:3" x14ac:dyDescent="0.25">
      <c r="A734" s="106">
        <v>733</v>
      </c>
      <c r="B734" s="372" t="s">
        <v>419</v>
      </c>
      <c r="C734" s="643" t="s">
        <v>419</v>
      </c>
    </row>
    <row r="735" spans="1:3" x14ac:dyDescent="0.25">
      <c r="A735" s="106">
        <v>734</v>
      </c>
      <c r="B735" s="372" t="s">
        <v>420</v>
      </c>
      <c r="C735" s="643" t="s">
        <v>420</v>
      </c>
    </row>
    <row r="736" spans="1:3" x14ac:dyDescent="0.25">
      <c r="A736" s="106">
        <v>735</v>
      </c>
      <c r="B736" s="372" t="s">
        <v>422</v>
      </c>
      <c r="C736" s="643" t="s">
        <v>422</v>
      </c>
    </row>
    <row r="737" spans="1:3" x14ac:dyDescent="0.25">
      <c r="A737" s="106">
        <v>736</v>
      </c>
      <c r="B737" s="372" t="s">
        <v>423</v>
      </c>
      <c r="C737" s="643" t="s">
        <v>423</v>
      </c>
    </row>
    <row r="738" spans="1:3" x14ac:dyDescent="0.25">
      <c r="A738" s="106">
        <v>737</v>
      </c>
      <c r="B738" s="372" t="s">
        <v>425</v>
      </c>
      <c r="C738" s="643" t="s">
        <v>425</v>
      </c>
    </row>
    <row r="739" spans="1:3" x14ac:dyDescent="0.25">
      <c r="A739" s="106">
        <v>738</v>
      </c>
      <c r="B739" s="372" t="s">
        <v>427</v>
      </c>
      <c r="C739" s="643" t="s">
        <v>427</v>
      </c>
    </row>
    <row r="740" spans="1:3" x14ac:dyDescent="0.25">
      <c r="A740" s="106">
        <v>739</v>
      </c>
      <c r="B740" s="372" t="s">
        <v>429</v>
      </c>
      <c r="C740" s="643" t="s">
        <v>429</v>
      </c>
    </row>
    <row r="741" spans="1:3" x14ac:dyDescent="0.25">
      <c r="A741" s="106">
        <v>740</v>
      </c>
      <c r="B741" s="372" t="s">
        <v>431</v>
      </c>
      <c r="C741" s="643" t="s">
        <v>431</v>
      </c>
    </row>
    <row r="742" spans="1:3" x14ac:dyDescent="0.25">
      <c r="A742" s="106">
        <v>741</v>
      </c>
      <c r="B742" s="372" t="s">
        <v>433</v>
      </c>
      <c r="C742" s="643" t="s">
        <v>433</v>
      </c>
    </row>
    <row r="743" spans="1:3" x14ac:dyDescent="0.25">
      <c r="A743" s="106">
        <v>742</v>
      </c>
      <c r="B743" s="372" t="s">
        <v>435</v>
      </c>
      <c r="C743" s="643" t="s">
        <v>435</v>
      </c>
    </row>
    <row r="744" spans="1:3" x14ac:dyDescent="0.25">
      <c r="A744" s="106">
        <v>743</v>
      </c>
      <c r="B744" s="372" t="s">
        <v>437</v>
      </c>
      <c r="C744" s="643" t="s">
        <v>437</v>
      </c>
    </row>
    <row r="745" spans="1:3" x14ac:dyDescent="0.25">
      <c r="A745" s="106">
        <v>744</v>
      </c>
      <c r="B745" s="372" t="s">
        <v>439</v>
      </c>
      <c r="C745" s="643" t="s">
        <v>439</v>
      </c>
    </row>
    <row r="746" spans="1:3" x14ac:dyDescent="0.25">
      <c r="A746" s="106">
        <v>745</v>
      </c>
      <c r="B746" s="372" t="s">
        <v>441</v>
      </c>
      <c r="C746" s="643" t="s">
        <v>441</v>
      </c>
    </row>
    <row r="747" spans="1:3" x14ac:dyDescent="0.25">
      <c r="A747" s="106">
        <v>746</v>
      </c>
      <c r="B747" s="372" t="s">
        <v>443</v>
      </c>
      <c r="C747" s="643" t="s">
        <v>443</v>
      </c>
    </row>
    <row r="748" spans="1:3" x14ac:dyDescent="0.25">
      <c r="A748" s="106">
        <v>747</v>
      </c>
      <c r="B748" s="372" t="s">
        <v>445</v>
      </c>
      <c r="C748" s="643" t="s">
        <v>445</v>
      </c>
    </row>
    <row r="749" spans="1:3" x14ac:dyDescent="0.25">
      <c r="A749" s="106">
        <v>748</v>
      </c>
      <c r="B749" s="372" t="s">
        <v>447</v>
      </c>
      <c r="C749" s="643" t="s">
        <v>447</v>
      </c>
    </row>
    <row r="750" spans="1:3" x14ac:dyDescent="0.25">
      <c r="A750" s="106">
        <v>749</v>
      </c>
      <c r="B750" s="372" t="s">
        <v>448</v>
      </c>
      <c r="C750" s="643" t="s">
        <v>448</v>
      </c>
    </row>
    <row r="751" spans="1:3" x14ac:dyDescent="0.25">
      <c r="A751" s="106">
        <v>750</v>
      </c>
      <c r="B751" s="372" t="s">
        <v>450</v>
      </c>
      <c r="C751" s="643" t="s">
        <v>450</v>
      </c>
    </row>
    <row r="752" spans="1:3" x14ac:dyDescent="0.25">
      <c r="A752" s="106">
        <v>751</v>
      </c>
      <c r="B752" s="372" t="s">
        <v>452</v>
      </c>
      <c r="C752" s="643" t="s">
        <v>452</v>
      </c>
    </row>
    <row r="753" spans="1:3" x14ac:dyDescent="0.25">
      <c r="A753" s="106">
        <v>752</v>
      </c>
      <c r="B753" s="372" t="s">
        <v>454</v>
      </c>
      <c r="C753" s="643" t="s">
        <v>454</v>
      </c>
    </row>
    <row r="754" spans="1:3" x14ac:dyDescent="0.25">
      <c r="A754" s="106">
        <v>753</v>
      </c>
      <c r="B754" s="372" t="s">
        <v>456</v>
      </c>
      <c r="C754" s="643" t="s">
        <v>456</v>
      </c>
    </row>
    <row r="755" spans="1:3" x14ac:dyDescent="0.25">
      <c r="A755" s="106">
        <v>754</v>
      </c>
      <c r="B755" s="372" t="s">
        <v>458</v>
      </c>
      <c r="C755" s="643" t="s">
        <v>458</v>
      </c>
    </row>
    <row r="756" spans="1:3" x14ac:dyDescent="0.25">
      <c r="A756" s="106">
        <v>755</v>
      </c>
      <c r="B756" s="372" t="s">
        <v>460</v>
      </c>
      <c r="C756" s="643" t="s">
        <v>460</v>
      </c>
    </row>
    <row r="757" spans="1:3" x14ac:dyDescent="0.25">
      <c r="A757" s="106">
        <v>756</v>
      </c>
      <c r="B757" s="372" t="s">
        <v>462</v>
      </c>
      <c r="C757" s="643" t="s">
        <v>462</v>
      </c>
    </row>
    <row r="758" spans="1:3" x14ac:dyDescent="0.25">
      <c r="A758" s="106">
        <v>757</v>
      </c>
      <c r="B758" s="372" t="s">
        <v>464</v>
      </c>
      <c r="C758" s="643" t="s">
        <v>464</v>
      </c>
    </row>
    <row r="759" spans="1:3" x14ac:dyDescent="0.25">
      <c r="A759" s="106">
        <v>758</v>
      </c>
      <c r="B759" s="372" t="s">
        <v>466</v>
      </c>
      <c r="C759" s="643" t="s">
        <v>466</v>
      </c>
    </row>
    <row r="760" spans="1:3" x14ac:dyDescent="0.25">
      <c r="A760" s="106">
        <v>759</v>
      </c>
      <c r="B760" s="372" t="s">
        <v>467</v>
      </c>
      <c r="C760" s="643" t="s">
        <v>467</v>
      </c>
    </row>
    <row r="761" spans="1:3" x14ac:dyDescent="0.25">
      <c r="A761" s="106">
        <v>760</v>
      </c>
      <c r="B761" s="372" t="s">
        <v>468</v>
      </c>
      <c r="C761" s="643" t="s">
        <v>468</v>
      </c>
    </row>
    <row r="762" spans="1:3" x14ac:dyDescent="0.25">
      <c r="A762" s="106">
        <v>761</v>
      </c>
      <c r="B762" s="372" t="s">
        <v>469</v>
      </c>
      <c r="C762" s="643" t="s">
        <v>469</v>
      </c>
    </row>
    <row r="763" spans="1:3" x14ac:dyDescent="0.25">
      <c r="A763" s="106">
        <v>762</v>
      </c>
      <c r="B763" s="372" t="s">
        <v>470</v>
      </c>
      <c r="C763" s="643" t="s">
        <v>470</v>
      </c>
    </row>
    <row r="764" spans="1:3" x14ac:dyDescent="0.25">
      <c r="A764" s="106">
        <v>763</v>
      </c>
      <c r="B764" s="372" t="s">
        <v>471</v>
      </c>
      <c r="C764" s="643" t="s">
        <v>471</v>
      </c>
    </row>
    <row r="765" spans="1:3" x14ac:dyDescent="0.25">
      <c r="A765" s="106">
        <v>764</v>
      </c>
      <c r="B765" s="372" t="s">
        <v>473</v>
      </c>
      <c r="C765" s="643" t="s">
        <v>473</v>
      </c>
    </row>
    <row r="766" spans="1:3" x14ac:dyDescent="0.25">
      <c r="A766" s="106">
        <v>765</v>
      </c>
      <c r="B766" s="372" t="s">
        <v>475</v>
      </c>
      <c r="C766" s="643" t="s">
        <v>475</v>
      </c>
    </row>
    <row r="767" spans="1:3" x14ac:dyDescent="0.25">
      <c r="A767" s="106">
        <v>766</v>
      </c>
      <c r="B767" s="372" t="s">
        <v>477</v>
      </c>
      <c r="C767" s="643" t="s">
        <v>477</v>
      </c>
    </row>
    <row r="768" spans="1:3" x14ac:dyDescent="0.25">
      <c r="A768" s="106">
        <v>767</v>
      </c>
      <c r="B768" s="372" t="s">
        <v>479</v>
      </c>
      <c r="C768" s="643" t="s">
        <v>479</v>
      </c>
    </row>
    <row r="769" spans="1:3" x14ac:dyDescent="0.25">
      <c r="A769" s="106">
        <v>768</v>
      </c>
      <c r="B769" s="372" t="s">
        <v>481</v>
      </c>
      <c r="C769" s="643" t="s">
        <v>481</v>
      </c>
    </row>
    <row r="770" spans="1:3" x14ac:dyDescent="0.25">
      <c r="A770" s="106">
        <v>769</v>
      </c>
      <c r="B770" s="372" t="s">
        <v>1553</v>
      </c>
      <c r="C770" s="643" t="s">
        <v>483</v>
      </c>
    </row>
    <row r="771" spans="1:3" x14ac:dyDescent="0.25">
      <c r="A771" s="106">
        <v>770</v>
      </c>
      <c r="B771" s="372" t="s">
        <v>485</v>
      </c>
      <c r="C771" s="643" t="s">
        <v>485</v>
      </c>
    </row>
    <row r="772" spans="1:3" x14ac:dyDescent="0.25">
      <c r="A772" s="106">
        <v>771</v>
      </c>
      <c r="B772" s="372" t="s">
        <v>487</v>
      </c>
      <c r="C772" s="643" t="s">
        <v>487</v>
      </c>
    </row>
    <row r="773" spans="1:3" x14ac:dyDescent="0.25">
      <c r="A773" s="106">
        <v>772</v>
      </c>
      <c r="B773" s="372" t="s">
        <v>488</v>
      </c>
      <c r="C773" s="643" t="s">
        <v>488</v>
      </c>
    </row>
    <row r="774" spans="1:3" x14ac:dyDescent="0.25">
      <c r="A774" s="106">
        <v>773</v>
      </c>
      <c r="B774" s="372" t="s">
        <v>490</v>
      </c>
      <c r="C774" s="643" t="s">
        <v>490</v>
      </c>
    </row>
    <row r="775" spans="1:3" x14ac:dyDescent="0.25">
      <c r="A775" s="106">
        <v>774</v>
      </c>
      <c r="B775" s="372" t="s">
        <v>491</v>
      </c>
      <c r="C775" s="643" t="s">
        <v>491</v>
      </c>
    </row>
    <row r="776" spans="1:3" x14ac:dyDescent="0.25">
      <c r="A776" s="106">
        <v>775</v>
      </c>
      <c r="B776" s="372" t="s">
        <v>493</v>
      </c>
      <c r="C776" s="643" t="s">
        <v>493</v>
      </c>
    </row>
    <row r="777" spans="1:3" x14ac:dyDescent="0.25">
      <c r="A777" s="106">
        <v>776</v>
      </c>
      <c r="B777" s="372" t="s">
        <v>32</v>
      </c>
      <c r="C777" s="643" t="s">
        <v>32</v>
      </c>
    </row>
    <row r="778" spans="1:3" x14ac:dyDescent="0.25">
      <c r="A778" s="106">
        <v>777</v>
      </c>
      <c r="B778" s="372" t="s">
        <v>495</v>
      </c>
      <c r="C778" s="643" t="s">
        <v>495</v>
      </c>
    </row>
    <row r="779" spans="1:3" x14ac:dyDescent="0.25">
      <c r="A779" s="106">
        <v>778</v>
      </c>
      <c r="B779" s="372" t="s">
        <v>496</v>
      </c>
      <c r="C779" s="643" t="s">
        <v>496</v>
      </c>
    </row>
    <row r="780" spans="1:3" x14ac:dyDescent="0.25">
      <c r="A780" s="106">
        <v>779</v>
      </c>
      <c r="B780" s="372" t="s">
        <v>497</v>
      </c>
      <c r="C780" s="643" t="s">
        <v>497</v>
      </c>
    </row>
    <row r="781" spans="1:3" x14ac:dyDescent="0.25">
      <c r="A781" s="106">
        <v>780</v>
      </c>
      <c r="B781" s="372" t="s">
        <v>500</v>
      </c>
      <c r="C781" s="643" t="s">
        <v>500</v>
      </c>
    </row>
    <row r="782" spans="1:3" x14ac:dyDescent="0.25">
      <c r="A782" s="106">
        <v>781</v>
      </c>
      <c r="B782" s="372" t="s">
        <v>502</v>
      </c>
      <c r="C782" s="643" t="s">
        <v>502</v>
      </c>
    </row>
    <row r="783" spans="1:3" x14ac:dyDescent="0.25">
      <c r="A783" s="106">
        <v>782</v>
      </c>
      <c r="B783" s="372" t="s">
        <v>504</v>
      </c>
      <c r="C783" s="643" t="s">
        <v>504</v>
      </c>
    </row>
    <row r="784" spans="1:3" x14ac:dyDescent="0.25">
      <c r="A784" s="106">
        <v>783</v>
      </c>
      <c r="B784" s="372" t="s">
        <v>506</v>
      </c>
      <c r="C784" s="643" t="s">
        <v>506</v>
      </c>
    </row>
    <row r="785" spans="1:3" ht="49.2" x14ac:dyDescent="0.25">
      <c r="A785" s="106">
        <v>784</v>
      </c>
      <c r="B785" s="321" t="s">
        <v>929</v>
      </c>
      <c r="C785" s="641" t="s">
        <v>929</v>
      </c>
    </row>
    <row r="786" spans="1:3" x14ac:dyDescent="0.25">
      <c r="A786" s="106">
        <v>785</v>
      </c>
      <c r="B786" s="323" t="s">
        <v>930</v>
      </c>
      <c r="C786" s="643" t="s">
        <v>930</v>
      </c>
    </row>
    <row r="787" spans="1:3" x14ac:dyDescent="0.25">
      <c r="A787" s="106">
        <v>786</v>
      </c>
      <c r="B787" s="323" t="s">
        <v>931</v>
      </c>
      <c r="C787" s="643" t="s">
        <v>931</v>
      </c>
    </row>
    <row r="788" spans="1:3" ht="26.4" x14ac:dyDescent="0.25">
      <c r="A788" s="106">
        <v>787</v>
      </c>
      <c r="B788" s="323" t="s">
        <v>932</v>
      </c>
      <c r="C788" s="643" t="s">
        <v>932</v>
      </c>
    </row>
    <row r="789" spans="1:3" ht="31.2" thickBot="1" x14ac:dyDescent="0.3">
      <c r="A789" s="106">
        <v>788</v>
      </c>
      <c r="B789" s="343" t="s">
        <v>933</v>
      </c>
      <c r="C789" s="652" t="s">
        <v>933</v>
      </c>
    </row>
    <row r="790" spans="1:3" ht="21" thickBot="1" x14ac:dyDescent="0.3">
      <c r="A790" s="106">
        <v>789</v>
      </c>
      <c r="B790" s="352" t="s">
        <v>934</v>
      </c>
      <c r="C790" s="651" t="s">
        <v>934</v>
      </c>
    </row>
    <row r="791" spans="1:3" ht="13.8" thickBot="1" x14ac:dyDescent="0.3">
      <c r="A791" s="106">
        <v>790</v>
      </c>
      <c r="B791" s="353" t="s">
        <v>935</v>
      </c>
      <c r="C791" s="651" t="s">
        <v>935</v>
      </c>
    </row>
    <row r="792" spans="1:3" ht="13.8" thickBot="1" x14ac:dyDescent="0.3">
      <c r="A792" s="106">
        <v>791</v>
      </c>
      <c r="B792" s="353" t="s">
        <v>936</v>
      </c>
      <c r="C792" s="651" t="s">
        <v>936</v>
      </c>
    </row>
    <row r="793" spans="1:3" ht="13.8" thickBot="1" x14ac:dyDescent="0.3">
      <c r="A793" s="106">
        <v>792</v>
      </c>
      <c r="B793" s="353" t="s">
        <v>937</v>
      </c>
      <c r="C793" s="651" t="s">
        <v>937</v>
      </c>
    </row>
    <row r="794" spans="1:3" x14ac:dyDescent="0.25">
      <c r="A794" s="106">
        <v>793</v>
      </c>
      <c r="B794" s="323" t="s">
        <v>938</v>
      </c>
      <c r="C794" s="643" t="s">
        <v>938</v>
      </c>
    </row>
    <row r="795" spans="1:3" ht="17.399999999999999" x14ac:dyDescent="0.25">
      <c r="A795" s="106">
        <v>794</v>
      </c>
      <c r="B795" s="322" t="s">
        <v>939</v>
      </c>
      <c r="C795" s="642" t="s">
        <v>939</v>
      </c>
    </row>
    <row r="796" spans="1:3" x14ac:dyDescent="0.25">
      <c r="A796" s="106">
        <v>795</v>
      </c>
      <c r="B796" s="336" t="s">
        <v>940</v>
      </c>
      <c r="C796" s="644" t="s">
        <v>940</v>
      </c>
    </row>
    <row r="797" spans="1:3" ht="30.6" x14ac:dyDescent="0.25">
      <c r="A797" s="106">
        <v>796</v>
      </c>
      <c r="B797" s="348" t="s">
        <v>941</v>
      </c>
      <c r="C797" s="650" t="s">
        <v>941</v>
      </c>
    </row>
    <row r="798" spans="1:3" ht="26.4" x14ac:dyDescent="0.25">
      <c r="A798" s="106">
        <v>797</v>
      </c>
      <c r="B798" s="336" t="s">
        <v>942</v>
      </c>
      <c r="C798" s="644" t="s">
        <v>942</v>
      </c>
    </row>
    <row r="799" spans="1:3" ht="20.399999999999999" x14ac:dyDescent="0.25">
      <c r="A799" s="106">
        <v>798</v>
      </c>
      <c r="B799" s="348" t="s">
        <v>943</v>
      </c>
      <c r="C799" s="650" t="s">
        <v>943</v>
      </c>
    </row>
    <row r="800" spans="1:3" ht="26.4" x14ac:dyDescent="0.25">
      <c r="A800" s="106">
        <v>799</v>
      </c>
      <c r="B800" s="336" t="s">
        <v>944</v>
      </c>
      <c r="C800" s="644" t="s">
        <v>944</v>
      </c>
    </row>
    <row r="801" spans="1:3" ht="26.4" x14ac:dyDescent="0.25">
      <c r="A801" s="106">
        <v>800</v>
      </c>
      <c r="B801" s="336" t="s">
        <v>945</v>
      </c>
      <c r="C801" s="644" t="s">
        <v>945</v>
      </c>
    </row>
    <row r="802" spans="1:3" ht="15.6" x14ac:dyDescent="0.25">
      <c r="A802" s="106">
        <v>801</v>
      </c>
      <c r="B802" s="339" t="s">
        <v>946</v>
      </c>
      <c r="C802" s="647" t="s">
        <v>946</v>
      </c>
    </row>
    <row r="803" spans="1:3" x14ac:dyDescent="0.25">
      <c r="A803" s="106">
        <v>802</v>
      </c>
      <c r="B803" s="324" t="s">
        <v>947</v>
      </c>
      <c r="C803" s="644" t="s">
        <v>947</v>
      </c>
    </row>
    <row r="804" spans="1:3" ht="20.399999999999999" x14ac:dyDescent="0.25">
      <c r="A804" s="106">
        <v>803</v>
      </c>
      <c r="B804" s="348" t="s">
        <v>1186</v>
      </c>
      <c r="C804" s="650" t="s">
        <v>1452</v>
      </c>
    </row>
    <row r="805" spans="1:3" x14ac:dyDescent="0.25">
      <c r="A805" s="106">
        <v>804</v>
      </c>
      <c r="B805" s="340" t="s">
        <v>948</v>
      </c>
      <c r="C805" s="650" t="s">
        <v>948</v>
      </c>
    </row>
    <row r="806" spans="1:3" x14ac:dyDescent="0.25">
      <c r="A806" s="106">
        <v>805</v>
      </c>
      <c r="B806" s="340" t="s">
        <v>949</v>
      </c>
      <c r="C806" s="650" t="s">
        <v>949</v>
      </c>
    </row>
    <row r="807" spans="1:3" ht="26.4" x14ac:dyDescent="0.25">
      <c r="A807" s="106">
        <v>806</v>
      </c>
      <c r="B807" s="324" t="s">
        <v>950</v>
      </c>
      <c r="C807" s="644" t="s">
        <v>950</v>
      </c>
    </row>
    <row r="808" spans="1:3" ht="13.8" thickBot="1" x14ac:dyDescent="0.3">
      <c r="A808" s="106">
        <v>807</v>
      </c>
      <c r="B808" s="359" t="s">
        <v>951</v>
      </c>
      <c r="C808" s="650" t="s">
        <v>951</v>
      </c>
    </row>
    <row r="809" spans="1:3" ht="26.4" x14ac:dyDescent="0.25">
      <c r="A809" s="106">
        <v>808</v>
      </c>
      <c r="B809" s="324" t="s">
        <v>952</v>
      </c>
      <c r="C809" s="644" t="s">
        <v>1453</v>
      </c>
    </row>
    <row r="810" spans="1:3" ht="15.6" x14ac:dyDescent="0.25">
      <c r="A810" s="106">
        <v>809</v>
      </c>
      <c r="B810" s="339" t="s">
        <v>953</v>
      </c>
      <c r="C810" s="647" t="s">
        <v>953</v>
      </c>
    </row>
    <row r="811" spans="1:3" x14ac:dyDescent="0.25">
      <c r="A811" s="106">
        <v>810</v>
      </c>
      <c r="B811" s="324" t="s">
        <v>954</v>
      </c>
      <c r="C811" s="644" t="s">
        <v>954</v>
      </c>
    </row>
    <row r="812" spans="1:3" ht="20.399999999999999" x14ac:dyDescent="0.25">
      <c r="A812" s="106">
        <v>811</v>
      </c>
      <c r="B812" s="348" t="s">
        <v>1187</v>
      </c>
      <c r="C812" s="650" t="s">
        <v>1454</v>
      </c>
    </row>
    <row r="813" spans="1:3" ht="27" thickBot="1" x14ac:dyDescent="0.3">
      <c r="A813" s="106">
        <v>812</v>
      </c>
      <c r="B813" s="377" t="s">
        <v>955</v>
      </c>
      <c r="C813" s="644" t="s">
        <v>955</v>
      </c>
    </row>
    <row r="814" spans="1:3" ht="27" thickBot="1" x14ac:dyDescent="0.3">
      <c r="A814" s="106">
        <v>813</v>
      </c>
      <c r="B814" s="377" t="s">
        <v>956</v>
      </c>
      <c r="C814" s="644" t="s">
        <v>956</v>
      </c>
    </row>
    <row r="815" spans="1:3" ht="26.4" x14ac:dyDescent="0.25">
      <c r="A815" s="106">
        <v>814</v>
      </c>
      <c r="B815" s="324" t="s">
        <v>957</v>
      </c>
      <c r="C815" s="644" t="s">
        <v>957</v>
      </c>
    </row>
    <row r="816" spans="1:3" ht="26.4" x14ac:dyDescent="0.25">
      <c r="A816" s="106">
        <v>815</v>
      </c>
      <c r="B816" s="324" t="s">
        <v>958</v>
      </c>
      <c r="C816" s="644" t="s">
        <v>958</v>
      </c>
    </row>
    <row r="817" spans="1:3" x14ac:dyDescent="0.25">
      <c r="A817" s="106">
        <v>816</v>
      </c>
      <c r="B817" s="323" t="s">
        <v>959</v>
      </c>
      <c r="C817" s="643" t="s">
        <v>959</v>
      </c>
    </row>
    <row r="818" spans="1:3" x14ac:dyDescent="0.25">
      <c r="A818" s="106">
        <v>817</v>
      </c>
      <c r="B818" s="375" t="s">
        <v>960</v>
      </c>
      <c r="C818" s="643" t="s">
        <v>960</v>
      </c>
    </row>
    <row r="819" spans="1:3" x14ac:dyDescent="0.25">
      <c r="A819" s="106">
        <v>818</v>
      </c>
      <c r="B819" s="375" t="s">
        <v>961</v>
      </c>
      <c r="C819" s="643" t="s">
        <v>961</v>
      </c>
    </row>
    <row r="820" spans="1:3" x14ac:dyDescent="0.25">
      <c r="A820" s="106">
        <v>819</v>
      </c>
      <c r="B820" s="375" t="s">
        <v>962</v>
      </c>
      <c r="C820" s="643" t="s">
        <v>962</v>
      </c>
    </row>
    <row r="821" spans="1:3" x14ac:dyDescent="0.25">
      <c r="A821" s="106">
        <v>820</v>
      </c>
      <c r="B821" s="375" t="s">
        <v>963</v>
      </c>
      <c r="C821" s="643" t="s">
        <v>963</v>
      </c>
    </row>
    <row r="822" spans="1:3" ht="26.4" x14ac:dyDescent="0.25">
      <c r="A822" s="106">
        <v>821</v>
      </c>
      <c r="B822" s="375" t="s">
        <v>964</v>
      </c>
      <c r="C822" s="643" t="s">
        <v>964</v>
      </c>
    </row>
    <row r="823" spans="1:3" ht="41.4" thickBot="1" x14ac:dyDescent="0.3">
      <c r="A823" s="106">
        <v>822</v>
      </c>
      <c r="B823" s="359" t="s">
        <v>901</v>
      </c>
      <c r="C823" s="650" t="s">
        <v>901</v>
      </c>
    </row>
    <row r="824" spans="1:3" ht="14.4" x14ac:dyDescent="0.25">
      <c r="A824" s="106">
        <v>823</v>
      </c>
      <c r="B824" s="374" t="s">
        <v>922</v>
      </c>
      <c r="C824" s="603" t="s">
        <v>922</v>
      </c>
    </row>
    <row r="825" spans="1:3" ht="14.4" x14ac:dyDescent="0.25">
      <c r="A825" s="106">
        <v>824</v>
      </c>
      <c r="B825" s="374" t="s">
        <v>928</v>
      </c>
      <c r="C825" s="603" t="s">
        <v>928</v>
      </c>
    </row>
    <row r="826" spans="1:3" ht="14.4" x14ac:dyDescent="0.25">
      <c r="A826" s="106">
        <v>825</v>
      </c>
      <c r="B826" s="374" t="s">
        <v>923</v>
      </c>
      <c r="C826" s="603" t="s">
        <v>923</v>
      </c>
    </row>
    <row r="827" spans="1:3" ht="14.4" x14ac:dyDescent="0.25">
      <c r="A827" s="106">
        <v>826</v>
      </c>
      <c r="B827" s="374" t="s">
        <v>924</v>
      </c>
      <c r="C827" s="603" t="s">
        <v>924</v>
      </c>
    </row>
    <row r="828" spans="1:3" ht="14.4" x14ac:dyDescent="0.25">
      <c r="A828" s="106">
        <v>827</v>
      </c>
      <c r="B828" s="374" t="s">
        <v>925</v>
      </c>
      <c r="C828" s="603" t="s">
        <v>925</v>
      </c>
    </row>
    <row r="829" spans="1:3" ht="14.4" x14ac:dyDescent="0.25">
      <c r="A829" s="106">
        <v>828</v>
      </c>
      <c r="B829" s="374" t="s">
        <v>926</v>
      </c>
      <c r="C829" s="603" t="s">
        <v>926</v>
      </c>
    </row>
    <row r="830" spans="1:3" ht="14.4" x14ac:dyDescent="0.25">
      <c r="A830" s="106">
        <v>829</v>
      </c>
      <c r="B830" s="374" t="s">
        <v>927</v>
      </c>
      <c r="C830" s="603" t="s">
        <v>927</v>
      </c>
    </row>
    <row r="831" spans="1:3" x14ac:dyDescent="0.25">
      <c r="A831" s="106">
        <v>830</v>
      </c>
      <c r="B831" s="372" t="s">
        <v>902</v>
      </c>
      <c r="C831" s="643" t="s">
        <v>902</v>
      </c>
    </row>
    <row r="832" spans="1:3" x14ac:dyDescent="0.25">
      <c r="A832" s="106">
        <v>831</v>
      </c>
      <c r="B832" s="325" t="s">
        <v>965</v>
      </c>
      <c r="C832" s="643" t="s">
        <v>965</v>
      </c>
    </row>
    <row r="833" spans="1:3" ht="34.799999999999997" x14ac:dyDescent="0.25">
      <c r="A833" s="106">
        <v>832</v>
      </c>
      <c r="B833" s="378" t="s">
        <v>966</v>
      </c>
      <c r="C833" s="657" t="s">
        <v>966</v>
      </c>
    </row>
    <row r="834" spans="1:3" ht="40.799999999999997" x14ac:dyDescent="0.25">
      <c r="A834" s="106">
        <v>833</v>
      </c>
      <c r="B834" s="340" t="s">
        <v>967</v>
      </c>
      <c r="C834" s="650" t="s">
        <v>967</v>
      </c>
    </row>
    <row r="835" spans="1:3" ht="39.6" x14ac:dyDescent="0.25">
      <c r="A835" s="106">
        <v>834</v>
      </c>
      <c r="B835" s="324" t="s">
        <v>968</v>
      </c>
      <c r="C835" s="644" t="s">
        <v>968</v>
      </c>
    </row>
    <row r="836" spans="1:3" ht="20.399999999999999" x14ac:dyDescent="0.25">
      <c r="A836" s="106">
        <v>835</v>
      </c>
      <c r="B836" s="348" t="s">
        <v>969</v>
      </c>
      <c r="C836" s="650" t="s">
        <v>969</v>
      </c>
    </row>
    <row r="837" spans="1:3" ht="26.4" x14ac:dyDescent="0.25">
      <c r="A837" s="106">
        <v>836</v>
      </c>
      <c r="B837" s="324" t="s">
        <v>970</v>
      </c>
      <c r="C837" s="644" t="s">
        <v>970</v>
      </c>
    </row>
    <row r="838" spans="1:3" x14ac:dyDescent="0.25">
      <c r="A838" s="106">
        <v>837</v>
      </c>
      <c r="B838" s="354" t="s">
        <v>973</v>
      </c>
      <c r="C838" s="651" t="s">
        <v>973</v>
      </c>
    </row>
    <row r="839" spans="1:3" ht="45.6" x14ac:dyDescent="0.25">
      <c r="A839" s="106">
        <v>838</v>
      </c>
      <c r="B839" s="367" t="s">
        <v>974</v>
      </c>
      <c r="C839" s="649" t="s">
        <v>974</v>
      </c>
    </row>
    <row r="840" spans="1:3" ht="49.2" x14ac:dyDescent="0.25">
      <c r="A840" s="380">
        <v>1000</v>
      </c>
      <c r="B840" s="286" t="s">
        <v>1000</v>
      </c>
      <c r="C840" s="604" t="s">
        <v>1000</v>
      </c>
    </row>
    <row r="841" spans="1:3" x14ac:dyDescent="0.25">
      <c r="A841" s="380">
        <v>1001</v>
      </c>
      <c r="B841" s="5" t="s">
        <v>1159</v>
      </c>
      <c r="C841" s="658" t="s">
        <v>1159</v>
      </c>
    </row>
    <row r="842" spans="1:3" x14ac:dyDescent="0.25">
      <c r="A842" s="380">
        <v>1002</v>
      </c>
      <c r="B842" s="636" t="s">
        <v>1544</v>
      </c>
      <c r="C842" s="658" t="s">
        <v>1544</v>
      </c>
    </row>
    <row r="843" spans="1:3" x14ac:dyDescent="0.25">
      <c r="A843" s="380">
        <v>1003</v>
      </c>
      <c r="B843" s="5" t="s">
        <v>1041</v>
      </c>
      <c r="C843" s="658" t="s">
        <v>1041</v>
      </c>
    </row>
    <row r="844" spans="1:3" x14ac:dyDescent="0.25">
      <c r="A844" s="380">
        <v>1004</v>
      </c>
      <c r="B844" s="5" t="s">
        <v>1039</v>
      </c>
      <c r="C844" s="658" t="s">
        <v>1039</v>
      </c>
    </row>
    <row r="845" spans="1:3" x14ac:dyDescent="0.25">
      <c r="A845" s="380">
        <v>1005</v>
      </c>
      <c r="B845" s="5" t="s">
        <v>1029</v>
      </c>
      <c r="C845" s="658" t="s">
        <v>1029</v>
      </c>
    </row>
    <row r="846" spans="1:3" x14ac:dyDescent="0.25">
      <c r="A846" s="380">
        <v>1006</v>
      </c>
      <c r="B846" s="5" t="s">
        <v>1018</v>
      </c>
      <c r="C846" s="658" t="s">
        <v>1018</v>
      </c>
    </row>
    <row r="847" spans="1:3" x14ac:dyDescent="0.25">
      <c r="A847" s="380">
        <v>1007</v>
      </c>
      <c r="B847" s="5" t="s">
        <v>1065</v>
      </c>
      <c r="C847" s="658" t="s">
        <v>1065</v>
      </c>
    </row>
    <row r="848" spans="1:3" x14ac:dyDescent="0.25">
      <c r="A848" s="380">
        <v>1008</v>
      </c>
      <c r="B848" s="5" t="s">
        <v>1076</v>
      </c>
      <c r="C848" s="658" t="s">
        <v>1076</v>
      </c>
    </row>
    <row r="849" spans="1:3" x14ac:dyDescent="0.25">
      <c r="A849" s="380">
        <v>1009</v>
      </c>
      <c r="B849" s="5" t="s">
        <v>1170</v>
      </c>
      <c r="C849" s="658" t="s">
        <v>1170</v>
      </c>
    </row>
    <row r="850" spans="1:3" x14ac:dyDescent="0.25">
      <c r="A850" s="380">
        <v>1010</v>
      </c>
      <c r="B850" s="293" t="s">
        <v>1014</v>
      </c>
      <c r="C850" s="605" t="s">
        <v>1014</v>
      </c>
    </row>
    <row r="851" spans="1:3" x14ac:dyDescent="0.25">
      <c r="A851" s="380">
        <v>1011</v>
      </c>
      <c r="B851" s="287" t="s">
        <v>1160</v>
      </c>
      <c r="C851" s="606" t="s">
        <v>1160</v>
      </c>
    </row>
    <row r="852" spans="1:3" x14ac:dyDescent="0.25">
      <c r="A852" s="380">
        <v>1012</v>
      </c>
      <c r="B852" s="294" t="s">
        <v>1132</v>
      </c>
      <c r="C852" s="511" t="s">
        <v>1132</v>
      </c>
    </row>
    <row r="853" spans="1:3" ht="20.399999999999999" x14ac:dyDescent="0.25">
      <c r="A853" s="380">
        <v>1013</v>
      </c>
      <c r="B853" s="289" t="s">
        <v>1207</v>
      </c>
      <c r="C853" s="512" t="s">
        <v>1409</v>
      </c>
    </row>
    <row r="854" spans="1:3" x14ac:dyDescent="0.25">
      <c r="A854" s="380">
        <v>1014</v>
      </c>
      <c r="B854" s="295" t="s">
        <v>1130</v>
      </c>
      <c r="C854" s="513" t="s">
        <v>1130</v>
      </c>
    </row>
    <row r="855" spans="1:3" x14ac:dyDescent="0.25">
      <c r="A855" s="380">
        <v>1015</v>
      </c>
      <c r="B855" s="295" t="s">
        <v>1131</v>
      </c>
      <c r="C855" s="513" t="s">
        <v>1131</v>
      </c>
    </row>
    <row r="856" spans="1:3" x14ac:dyDescent="0.25">
      <c r="A856" s="380">
        <v>1016</v>
      </c>
      <c r="B856" s="274" t="s">
        <v>978</v>
      </c>
      <c r="C856" s="607" t="s">
        <v>978</v>
      </c>
    </row>
    <row r="857" spans="1:3" ht="26.4" x14ac:dyDescent="0.25">
      <c r="A857" s="380">
        <v>1017</v>
      </c>
      <c r="B857" s="277" t="s">
        <v>979</v>
      </c>
      <c r="C857" s="659" t="s">
        <v>979</v>
      </c>
    </row>
    <row r="858" spans="1:3" x14ac:dyDescent="0.25">
      <c r="A858" s="380">
        <v>1018</v>
      </c>
      <c r="B858" s="274" t="s">
        <v>986</v>
      </c>
      <c r="C858" s="607" t="s">
        <v>986</v>
      </c>
    </row>
    <row r="859" spans="1:3" ht="52.8" x14ac:dyDescent="0.25">
      <c r="A859" s="380">
        <v>1019</v>
      </c>
      <c r="B859" s="274" t="s">
        <v>987</v>
      </c>
      <c r="C859" s="607" t="s">
        <v>987</v>
      </c>
    </row>
    <row r="860" spans="1:3" x14ac:dyDescent="0.25">
      <c r="A860" s="380">
        <v>1020</v>
      </c>
      <c r="B860" s="274" t="s">
        <v>988</v>
      </c>
      <c r="C860" s="607" t="s">
        <v>988</v>
      </c>
    </row>
    <row r="861" spans="1:3" ht="52.2" x14ac:dyDescent="0.25">
      <c r="A861" s="380">
        <v>1021</v>
      </c>
      <c r="B861" s="278" t="s">
        <v>1226</v>
      </c>
      <c r="C861" s="660" t="s">
        <v>1226</v>
      </c>
    </row>
    <row r="862" spans="1:3" x14ac:dyDescent="0.25">
      <c r="A862" s="380">
        <v>1022</v>
      </c>
      <c r="B862" s="5" t="s">
        <v>989</v>
      </c>
      <c r="C862" s="658" t="s">
        <v>989</v>
      </c>
    </row>
    <row r="863" spans="1:3" ht="105.6" x14ac:dyDescent="0.25">
      <c r="A863" s="380">
        <v>1023</v>
      </c>
      <c r="B863" s="274" t="s">
        <v>1214</v>
      </c>
      <c r="C863" s="607" t="s">
        <v>1410</v>
      </c>
    </row>
    <row r="864" spans="1:3" ht="52.8" x14ac:dyDescent="0.25">
      <c r="A864" s="380">
        <v>1024</v>
      </c>
      <c r="B864" s="274" t="s">
        <v>1198</v>
      </c>
      <c r="C864" s="607" t="s">
        <v>1198</v>
      </c>
    </row>
    <row r="865" spans="1:3" ht="52.8" x14ac:dyDescent="0.25">
      <c r="A865" s="380">
        <v>1025</v>
      </c>
      <c r="B865" s="274" t="s">
        <v>1199</v>
      </c>
      <c r="C865" s="607" t="s">
        <v>1199</v>
      </c>
    </row>
    <row r="866" spans="1:3" ht="26.4" x14ac:dyDescent="0.25">
      <c r="A866" s="380">
        <v>1026</v>
      </c>
      <c r="B866" s="274" t="s">
        <v>1200</v>
      </c>
      <c r="C866" s="607" t="s">
        <v>1200</v>
      </c>
    </row>
    <row r="867" spans="1:3" x14ac:dyDescent="0.25">
      <c r="A867" s="380">
        <v>1027</v>
      </c>
      <c r="B867" s="65" t="s">
        <v>991</v>
      </c>
      <c r="C867" s="605" t="s">
        <v>991</v>
      </c>
    </row>
    <row r="868" spans="1:3" ht="39.6" x14ac:dyDescent="0.25">
      <c r="A868" s="380">
        <v>1028</v>
      </c>
      <c r="B868" s="274" t="s">
        <v>993</v>
      </c>
      <c r="C868" s="607" t="s">
        <v>993</v>
      </c>
    </row>
    <row r="869" spans="1:3" ht="79.2" x14ac:dyDescent="0.25">
      <c r="A869" s="380">
        <v>1029</v>
      </c>
      <c r="B869" s="275" t="s">
        <v>992</v>
      </c>
      <c r="C869" s="606" t="s">
        <v>992</v>
      </c>
    </row>
    <row r="870" spans="1:3" ht="39.6" x14ac:dyDescent="0.25">
      <c r="A870" s="380">
        <v>1030</v>
      </c>
      <c r="B870" s="274" t="s">
        <v>994</v>
      </c>
      <c r="C870" s="607" t="s">
        <v>994</v>
      </c>
    </row>
    <row r="871" spans="1:3" ht="52.8" x14ac:dyDescent="0.25">
      <c r="A871" s="380">
        <v>1031</v>
      </c>
      <c r="B871" s="272" t="s">
        <v>995</v>
      </c>
      <c r="C871" s="608" t="s">
        <v>995</v>
      </c>
    </row>
    <row r="872" spans="1:3" ht="66" x14ac:dyDescent="0.25">
      <c r="A872" s="380">
        <v>1032</v>
      </c>
      <c r="B872" s="276" t="s">
        <v>996</v>
      </c>
      <c r="C872" s="608" t="s">
        <v>996</v>
      </c>
    </row>
    <row r="873" spans="1:3" ht="66.599999999999994" thickBot="1" x14ac:dyDescent="0.3">
      <c r="A873" s="380">
        <v>1033</v>
      </c>
      <c r="B873" s="272" t="s">
        <v>997</v>
      </c>
      <c r="C873" s="608" t="s">
        <v>997</v>
      </c>
    </row>
    <row r="874" spans="1:3" ht="93" thickBot="1" x14ac:dyDescent="0.3">
      <c r="A874" s="380">
        <v>1034</v>
      </c>
      <c r="B874" s="273" t="s">
        <v>999</v>
      </c>
      <c r="C874" s="585" t="s">
        <v>999</v>
      </c>
    </row>
    <row r="875" spans="1:3" ht="26.4" x14ac:dyDescent="0.25">
      <c r="A875" s="380">
        <v>1035</v>
      </c>
      <c r="B875" s="296" t="s">
        <v>998</v>
      </c>
      <c r="C875" s="585" t="s">
        <v>998</v>
      </c>
    </row>
    <row r="876" spans="1:3" ht="17.399999999999999" x14ac:dyDescent="0.25">
      <c r="A876" s="380">
        <v>1036</v>
      </c>
      <c r="B876" s="288" t="s">
        <v>1016</v>
      </c>
      <c r="C876" s="609" t="s">
        <v>1016</v>
      </c>
    </row>
    <row r="877" spans="1:3" ht="15.6" x14ac:dyDescent="0.3">
      <c r="A877" s="380">
        <v>1037</v>
      </c>
      <c r="B877" s="111" t="s">
        <v>1015</v>
      </c>
      <c r="C877" s="517" t="s">
        <v>1015</v>
      </c>
    </row>
    <row r="878" spans="1:3" x14ac:dyDescent="0.25">
      <c r="A878" s="380">
        <v>1038</v>
      </c>
      <c r="B878" s="280" t="s">
        <v>1086</v>
      </c>
      <c r="C878" s="516" t="s">
        <v>1086</v>
      </c>
    </row>
    <row r="879" spans="1:3" ht="15.6" x14ac:dyDescent="0.3">
      <c r="A879" s="380">
        <v>1039</v>
      </c>
      <c r="B879" s="111" t="s">
        <v>1013</v>
      </c>
      <c r="C879" s="517" t="s">
        <v>1013</v>
      </c>
    </row>
    <row r="880" spans="1:3" x14ac:dyDescent="0.25">
      <c r="A880" s="380">
        <v>1040</v>
      </c>
      <c r="B880" s="280" t="s">
        <v>1012</v>
      </c>
      <c r="C880" s="516" t="s">
        <v>1012</v>
      </c>
    </row>
    <row r="881" spans="1:3" ht="20.399999999999999" x14ac:dyDescent="0.25">
      <c r="A881" s="380">
        <v>1041</v>
      </c>
      <c r="B881" s="280" t="s">
        <v>1098</v>
      </c>
      <c r="C881" s="516" t="s">
        <v>1098</v>
      </c>
    </row>
    <row r="882" spans="1:3" ht="20.399999999999999" x14ac:dyDescent="0.25">
      <c r="A882" s="380">
        <v>1042</v>
      </c>
      <c r="B882" s="280" t="s">
        <v>1090</v>
      </c>
      <c r="C882" s="516" t="s">
        <v>1090</v>
      </c>
    </row>
    <row r="883" spans="1:3" x14ac:dyDescent="0.25">
      <c r="A883" s="380">
        <v>1043</v>
      </c>
      <c r="B883" s="95" t="s">
        <v>1009</v>
      </c>
      <c r="C883" s="514" t="s">
        <v>1009</v>
      </c>
    </row>
    <row r="884" spans="1:3" x14ac:dyDescent="0.25">
      <c r="A884" s="380">
        <v>1044</v>
      </c>
      <c r="B884" s="281" t="s">
        <v>1008</v>
      </c>
      <c r="C884" s="514" t="s">
        <v>1008</v>
      </c>
    </row>
    <row r="885" spans="1:3" ht="20.399999999999999" x14ac:dyDescent="0.25">
      <c r="A885" s="380">
        <v>1045</v>
      </c>
      <c r="B885" s="279" t="s">
        <v>1091</v>
      </c>
      <c r="C885" s="516" t="s">
        <v>1091</v>
      </c>
    </row>
    <row r="886" spans="1:3" ht="20.399999999999999" x14ac:dyDescent="0.25">
      <c r="A886" s="380">
        <v>1046</v>
      </c>
      <c r="B886" s="279" t="s">
        <v>1007</v>
      </c>
      <c r="C886" s="516" t="s">
        <v>1007</v>
      </c>
    </row>
    <row r="887" spans="1:3" x14ac:dyDescent="0.25">
      <c r="A887" s="380">
        <v>1047</v>
      </c>
      <c r="B887" s="165" t="s">
        <v>1006</v>
      </c>
      <c r="C887" s="514" t="s">
        <v>1006</v>
      </c>
    </row>
    <row r="888" spans="1:3" x14ac:dyDescent="0.25">
      <c r="A888" s="380">
        <v>1048</v>
      </c>
      <c r="B888" s="281" t="s">
        <v>1005</v>
      </c>
      <c r="C888" s="514" t="s">
        <v>1005</v>
      </c>
    </row>
    <row r="889" spans="1:3" x14ac:dyDescent="0.25">
      <c r="A889" s="380">
        <v>1049</v>
      </c>
      <c r="B889" s="297" t="s">
        <v>1004</v>
      </c>
      <c r="C889" s="514" t="s">
        <v>1004</v>
      </c>
    </row>
    <row r="890" spans="1:3" ht="20.399999999999999" x14ac:dyDescent="0.25">
      <c r="A890" s="380">
        <v>1050</v>
      </c>
      <c r="B890" s="279" t="s">
        <v>1092</v>
      </c>
      <c r="C890" s="516" t="s">
        <v>1092</v>
      </c>
    </row>
    <row r="891" spans="1:3" x14ac:dyDescent="0.25">
      <c r="A891" s="380">
        <v>1051</v>
      </c>
      <c r="B891" s="297" t="s">
        <v>1003</v>
      </c>
      <c r="C891" s="514" t="s">
        <v>1003</v>
      </c>
    </row>
    <row r="892" spans="1:3" ht="20.399999999999999" x14ac:dyDescent="0.25">
      <c r="A892" s="380">
        <v>1052</v>
      </c>
      <c r="B892" s="279" t="s">
        <v>1095</v>
      </c>
      <c r="C892" s="516" t="s">
        <v>1095</v>
      </c>
    </row>
    <row r="893" spans="1:3" x14ac:dyDescent="0.25">
      <c r="A893" s="380">
        <v>1053</v>
      </c>
      <c r="B893" s="279" t="s">
        <v>1096</v>
      </c>
      <c r="C893" s="516" t="s">
        <v>1096</v>
      </c>
    </row>
    <row r="894" spans="1:3" x14ac:dyDescent="0.25">
      <c r="A894" s="380">
        <v>1054</v>
      </c>
      <c r="B894" s="95" t="s">
        <v>1093</v>
      </c>
      <c r="C894" s="514" t="s">
        <v>1093</v>
      </c>
    </row>
    <row r="895" spans="1:3" x14ac:dyDescent="0.25">
      <c r="A895" s="380">
        <v>1055</v>
      </c>
      <c r="B895" s="297" t="s">
        <v>1094</v>
      </c>
      <c r="C895" s="514" t="s">
        <v>1094</v>
      </c>
    </row>
    <row r="896" spans="1:3" x14ac:dyDescent="0.25">
      <c r="A896" s="380">
        <v>1056</v>
      </c>
      <c r="B896" s="279" t="s">
        <v>1097</v>
      </c>
      <c r="C896" s="516" t="s">
        <v>1097</v>
      </c>
    </row>
    <row r="897" spans="1:3" x14ac:dyDescent="0.25">
      <c r="A897" s="380">
        <v>1057</v>
      </c>
      <c r="B897" s="5" t="s">
        <v>1002</v>
      </c>
      <c r="C897" s="658" t="s">
        <v>1002</v>
      </c>
    </row>
    <row r="898" spans="1:3" ht="17.399999999999999" x14ac:dyDescent="0.25">
      <c r="A898" s="380">
        <v>1058</v>
      </c>
      <c r="B898" s="288" t="s">
        <v>1042</v>
      </c>
      <c r="C898" s="609" t="s">
        <v>1042</v>
      </c>
    </row>
    <row r="899" spans="1:3" x14ac:dyDescent="0.25">
      <c r="A899" s="380">
        <v>1059</v>
      </c>
      <c r="B899" s="83" t="s">
        <v>1099</v>
      </c>
      <c r="C899" s="515" t="s">
        <v>1099</v>
      </c>
    </row>
    <row r="900" spans="1:3" x14ac:dyDescent="0.25">
      <c r="A900" s="380">
        <v>1060</v>
      </c>
      <c r="B900" s="83" t="s">
        <v>1509</v>
      </c>
      <c r="C900" s="515" t="s">
        <v>1509</v>
      </c>
    </row>
    <row r="901" spans="1:3" x14ac:dyDescent="0.25">
      <c r="A901" s="380">
        <v>1061</v>
      </c>
      <c r="B901" s="83" t="s">
        <v>1040</v>
      </c>
      <c r="C901" s="515" t="s">
        <v>1040</v>
      </c>
    </row>
    <row r="902" spans="1:3" ht="39.6" x14ac:dyDescent="0.25">
      <c r="A902" s="380">
        <v>1062</v>
      </c>
      <c r="B902" s="284" t="s">
        <v>1190</v>
      </c>
      <c r="C902" s="515" t="s">
        <v>1190</v>
      </c>
    </row>
    <row r="903" spans="1:3" x14ac:dyDescent="0.25">
      <c r="A903" s="380">
        <v>1063</v>
      </c>
      <c r="B903" s="72" t="s">
        <v>1038</v>
      </c>
      <c r="C903" s="515" t="s">
        <v>1038</v>
      </c>
    </row>
    <row r="904" spans="1:3" x14ac:dyDescent="0.25">
      <c r="A904" s="380">
        <v>1064</v>
      </c>
      <c r="B904" s="95" t="s">
        <v>1102</v>
      </c>
      <c r="C904" s="514" t="s">
        <v>1102</v>
      </c>
    </row>
    <row r="905" spans="1:3" ht="20.399999999999999" x14ac:dyDescent="0.25">
      <c r="A905" s="380">
        <v>1065</v>
      </c>
      <c r="B905" s="282" t="s">
        <v>1108</v>
      </c>
      <c r="C905" s="516" t="s">
        <v>1108</v>
      </c>
    </row>
    <row r="906" spans="1:3" x14ac:dyDescent="0.25">
      <c r="A906" s="380">
        <v>1066</v>
      </c>
      <c r="B906" s="298" t="s">
        <v>1110</v>
      </c>
      <c r="C906" s="610" t="s">
        <v>1110</v>
      </c>
    </row>
    <row r="907" spans="1:3" ht="30.6" x14ac:dyDescent="0.25">
      <c r="A907" s="380">
        <v>1067</v>
      </c>
      <c r="B907" s="299" t="s">
        <v>1171</v>
      </c>
      <c r="C907" s="512" t="s">
        <v>1171</v>
      </c>
    </row>
    <row r="908" spans="1:3" x14ac:dyDescent="0.25">
      <c r="A908" s="380">
        <v>1068</v>
      </c>
      <c r="B908" s="299" t="s">
        <v>1109</v>
      </c>
      <c r="C908" s="512" t="s">
        <v>1109</v>
      </c>
    </row>
    <row r="909" spans="1:3" x14ac:dyDescent="0.25">
      <c r="A909" s="380">
        <v>1069</v>
      </c>
      <c r="B909" s="298" t="s">
        <v>1111</v>
      </c>
      <c r="C909" s="610" t="s">
        <v>1111</v>
      </c>
    </row>
    <row r="910" spans="1:3" ht="40.799999999999997" x14ac:dyDescent="0.25">
      <c r="A910" s="380">
        <v>1070</v>
      </c>
      <c r="B910" s="299" t="s">
        <v>1193</v>
      </c>
      <c r="C910" s="512" t="s">
        <v>1193</v>
      </c>
    </row>
    <row r="911" spans="1:3" x14ac:dyDescent="0.25">
      <c r="A911" s="380">
        <v>1071</v>
      </c>
      <c r="B911" s="298" t="s">
        <v>1112</v>
      </c>
      <c r="C911" s="610" t="s">
        <v>1112</v>
      </c>
    </row>
    <row r="912" spans="1:3" ht="30.6" x14ac:dyDescent="0.25">
      <c r="A912" s="380">
        <v>1072</v>
      </c>
      <c r="B912" s="299" t="s">
        <v>1192</v>
      </c>
      <c r="C912" s="512" t="s">
        <v>1192</v>
      </c>
    </row>
    <row r="913" spans="1:3" ht="20.399999999999999" x14ac:dyDescent="0.25">
      <c r="A913" s="380">
        <v>1073</v>
      </c>
      <c r="B913" s="298" t="s">
        <v>1113</v>
      </c>
      <c r="C913" s="610" t="s">
        <v>1113</v>
      </c>
    </row>
    <row r="914" spans="1:3" x14ac:dyDescent="0.25">
      <c r="A914" s="380">
        <v>1074</v>
      </c>
      <c r="B914" s="562" t="s">
        <v>1105</v>
      </c>
      <c r="C914" s="611" t="s">
        <v>1105</v>
      </c>
    </row>
    <row r="915" spans="1:3" x14ac:dyDescent="0.25">
      <c r="A915" s="380">
        <v>1075</v>
      </c>
      <c r="B915" s="562" t="s">
        <v>1031</v>
      </c>
      <c r="C915" s="611" t="s">
        <v>1031</v>
      </c>
    </row>
    <row r="916" spans="1:3" ht="20.399999999999999" x14ac:dyDescent="0.25">
      <c r="A916" s="380">
        <v>1076</v>
      </c>
      <c r="B916" s="562" t="s">
        <v>1104</v>
      </c>
      <c r="C916" s="611" t="s">
        <v>1104</v>
      </c>
    </row>
    <row r="917" spans="1:3" x14ac:dyDescent="0.25">
      <c r="A917" s="380">
        <v>1077</v>
      </c>
      <c r="B917" s="562" t="s">
        <v>1036</v>
      </c>
      <c r="C917" s="611" t="s">
        <v>1036</v>
      </c>
    </row>
    <row r="918" spans="1:3" x14ac:dyDescent="0.25">
      <c r="A918" s="380">
        <v>1078</v>
      </c>
      <c r="B918" s="562" t="s">
        <v>1106</v>
      </c>
      <c r="C918" s="611" t="s">
        <v>1106</v>
      </c>
    </row>
    <row r="919" spans="1:3" x14ac:dyDescent="0.25">
      <c r="A919" s="380">
        <v>1079</v>
      </c>
      <c r="B919" s="562" t="s">
        <v>1107</v>
      </c>
      <c r="C919" s="611" t="s">
        <v>1107</v>
      </c>
    </row>
    <row r="920" spans="1:3" x14ac:dyDescent="0.25">
      <c r="A920" s="380">
        <v>1080</v>
      </c>
      <c r="B920" s="561" t="s">
        <v>1034</v>
      </c>
      <c r="C920" s="612" t="s">
        <v>1034</v>
      </c>
    </row>
    <row r="921" spans="1:3" x14ac:dyDescent="0.25">
      <c r="A921" s="380">
        <v>1081</v>
      </c>
      <c r="B921" s="282" t="s">
        <v>1114</v>
      </c>
      <c r="C921" s="516" t="s">
        <v>1114</v>
      </c>
    </row>
    <row r="922" spans="1:3" x14ac:dyDescent="0.25">
      <c r="A922" s="380">
        <v>1082</v>
      </c>
      <c r="B922" s="95" t="s">
        <v>1103</v>
      </c>
      <c r="C922" s="514" t="s">
        <v>1103</v>
      </c>
    </row>
    <row r="923" spans="1:3" ht="20.399999999999999" x14ac:dyDescent="0.25">
      <c r="A923" s="380">
        <v>1083</v>
      </c>
      <c r="B923" s="282" t="s">
        <v>1116</v>
      </c>
      <c r="C923" s="516" t="s">
        <v>1116</v>
      </c>
    </row>
    <row r="924" spans="1:3" x14ac:dyDescent="0.25">
      <c r="A924" s="380">
        <v>1084</v>
      </c>
      <c r="B924" s="298" t="s">
        <v>1117</v>
      </c>
      <c r="C924" s="610" t="s">
        <v>1117</v>
      </c>
    </row>
    <row r="925" spans="1:3" ht="20.399999999999999" x14ac:dyDescent="0.25">
      <c r="A925" s="380">
        <v>1085</v>
      </c>
      <c r="B925" s="299" t="s">
        <v>1118</v>
      </c>
      <c r="C925" s="512" t="s">
        <v>1118</v>
      </c>
    </row>
    <row r="926" spans="1:3" x14ac:dyDescent="0.25">
      <c r="A926" s="380">
        <v>1086</v>
      </c>
      <c r="B926" s="298" t="s">
        <v>1119</v>
      </c>
      <c r="C926" s="610" t="s">
        <v>1119</v>
      </c>
    </row>
    <row r="927" spans="1:3" ht="20.399999999999999" x14ac:dyDescent="0.25">
      <c r="A927" s="380">
        <v>1087</v>
      </c>
      <c r="B927" s="299" t="s">
        <v>1215</v>
      </c>
      <c r="C927" s="512" t="s">
        <v>1215</v>
      </c>
    </row>
    <row r="928" spans="1:3" ht="20.399999999999999" x14ac:dyDescent="0.25">
      <c r="A928" s="380">
        <v>1088</v>
      </c>
      <c r="B928" s="298" t="s">
        <v>1035</v>
      </c>
      <c r="C928" s="610" t="s">
        <v>1035</v>
      </c>
    </row>
    <row r="929" spans="1:3" ht="20.399999999999999" x14ac:dyDescent="0.25">
      <c r="A929" s="380">
        <v>1089</v>
      </c>
      <c r="B929" s="299" t="s">
        <v>1172</v>
      </c>
      <c r="C929" s="512" t="s">
        <v>1172</v>
      </c>
    </row>
    <row r="930" spans="1:3" x14ac:dyDescent="0.25">
      <c r="A930" s="380">
        <v>1090</v>
      </c>
      <c r="B930" s="298" t="s">
        <v>1120</v>
      </c>
      <c r="C930" s="610" t="s">
        <v>1120</v>
      </c>
    </row>
    <row r="931" spans="1:3" x14ac:dyDescent="0.25">
      <c r="A931" s="380">
        <v>1091</v>
      </c>
      <c r="B931" s="299" t="s">
        <v>1122</v>
      </c>
      <c r="C931" s="512" t="s">
        <v>1122</v>
      </c>
    </row>
    <row r="932" spans="1:3" x14ac:dyDescent="0.25">
      <c r="A932" s="380">
        <v>1092</v>
      </c>
      <c r="B932" s="298" t="s">
        <v>1121</v>
      </c>
      <c r="C932" s="610" t="s">
        <v>1121</v>
      </c>
    </row>
    <row r="933" spans="1:3" ht="20.399999999999999" x14ac:dyDescent="0.25">
      <c r="A933" s="380">
        <v>1093</v>
      </c>
      <c r="B933" s="299" t="s">
        <v>1123</v>
      </c>
      <c r="C933" s="512" t="s">
        <v>1123</v>
      </c>
    </row>
    <row r="934" spans="1:3" ht="20.399999999999999" x14ac:dyDescent="0.25">
      <c r="A934" s="380">
        <v>1094</v>
      </c>
      <c r="B934" s="562" t="s">
        <v>1115</v>
      </c>
      <c r="C934" s="611" t="s">
        <v>1115</v>
      </c>
    </row>
    <row r="935" spans="1:3" x14ac:dyDescent="0.25">
      <c r="A935" s="380">
        <v>1095</v>
      </c>
      <c r="B935" s="562" t="s">
        <v>1126</v>
      </c>
      <c r="C935" s="611" t="s">
        <v>1126</v>
      </c>
    </row>
    <row r="936" spans="1:3" ht="20.399999999999999" x14ac:dyDescent="0.25">
      <c r="A936" s="380">
        <v>1096</v>
      </c>
      <c r="B936" s="282" t="s">
        <v>1127</v>
      </c>
      <c r="C936" s="516" t="s">
        <v>1127</v>
      </c>
    </row>
    <row r="937" spans="1:3" x14ac:dyDescent="0.25">
      <c r="A937" s="380">
        <v>1097</v>
      </c>
      <c r="B937" s="300" t="s">
        <v>1033</v>
      </c>
      <c r="C937" s="515" t="s">
        <v>1033</v>
      </c>
    </row>
    <row r="938" spans="1:3" ht="66" x14ac:dyDescent="0.25">
      <c r="A938" s="380">
        <v>1098</v>
      </c>
      <c r="B938" s="283" t="s">
        <v>1206</v>
      </c>
      <c r="C938" s="515" t="s">
        <v>1411</v>
      </c>
    </row>
    <row r="939" spans="1:3" x14ac:dyDescent="0.25">
      <c r="A939" s="380">
        <v>1099</v>
      </c>
      <c r="B939" s="301" t="s">
        <v>1124</v>
      </c>
      <c r="C939" s="613" t="s">
        <v>1124</v>
      </c>
    </row>
    <row r="940" spans="1:3" x14ac:dyDescent="0.25">
      <c r="A940" s="380">
        <v>1100</v>
      </c>
      <c r="B940" s="301" t="s">
        <v>1125</v>
      </c>
      <c r="C940" s="613" t="s">
        <v>1125</v>
      </c>
    </row>
    <row r="941" spans="1:3" x14ac:dyDescent="0.25">
      <c r="A941" s="380">
        <v>1101</v>
      </c>
      <c r="B941" s="95" t="s">
        <v>1032</v>
      </c>
      <c r="C941" s="514" t="s">
        <v>1032</v>
      </c>
    </row>
    <row r="942" spans="1:3" ht="20.399999999999999" x14ac:dyDescent="0.25">
      <c r="A942" s="380">
        <v>1102</v>
      </c>
      <c r="B942" s="282" t="s">
        <v>1128</v>
      </c>
      <c r="C942" s="516" t="s">
        <v>1128</v>
      </c>
    </row>
    <row r="943" spans="1:3" x14ac:dyDescent="0.25">
      <c r="A943" s="380">
        <v>1103</v>
      </c>
      <c r="B943" s="302" t="s">
        <v>1030</v>
      </c>
      <c r="C943" s="611" t="s">
        <v>1030</v>
      </c>
    </row>
    <row r="944" spans="1:3" ht="26.4" x14ac:dyDescent="0.25">
      <c r="A944" s="380">
        <v>1104</v>
      </c>
      <c r="B944" s="72" t="s">
        <v>1129</v>
      </c>
      <c r="C944" s="515" t="s">
        <v>1129</v>
      </c>
    </row>
    <row r="945" spans="1:3" ht="20.399999999999999" x14ac:dyDescent="0.25">
      <c r="A945" s="380">
        <v>1105</v>
      </c>
      <c r="B945" s="282" t="s">
        <v>1209</v>
      </c>
      <c r="C945" s="516" t="s">
        <v>1412</v>
      </c>
    </row>
    <row r="946" spans="1:3" ht="26.4" x14ac:dyDescent="0.25">
      <c r="A946" s="380">
        <v>1106</v>
      </c>
      <c r="B946" s="72" t="s">
        <v>1221</v>
      </c>
      <c r="C946" s="515" t="s">
        <v>1413</v>
      </c>
    </row>
    <row r="947" spans="1:3" x14ac:dyDescent="0.25">
      <c r="A947" s="380">
        <v>1107</v>
      </c>
      <c r="B947" s="282" t="s">
        <v>1028</v>
      </c>
      <c r="C947" s="516" t="s">
        <v>1028</v>
      </c>
    </row>
    <row r="948" spans="1:3" x14ac:dyDescent="0.25">
      <c r="A948" s="380">
        <v>1108</v>
      </c>
      <c r="B948" s="303" t="s">
        <v>1027</v>
      </c>
      <c r="C948" s="584" t="s">
        <v>1027</v>
      </c>
    </row>
    <row r="949" spans="1:3" x14ac:dyDescent="0.25">
      <c r="A949" s="380">
        <v>1109</v>
      </c>
      <c r="B949" s="303" t="s">
        <v>1026</v>
      </c>
      <c r="C949" s="584" t="s">
        <v>1026</v>
      </c>
    </row>
    <row r="950" spans="1:3" x14ac:dyDescent="0.25">
      <c r="A950" s="380">
        <v>1110</v>
      </c>
      <c r="B950" s="304" t="s">
        <v>1025</v>
      </c>
      <c r="C950" s="614" t="s">
        <v>1025</v>
      </c>
    </row>
    <row r="951" spans="1:3" x14ac:dyDescent="0.25">
      <c r="A951" s="380">
        <v>1111</v>
      </c>
      <c r="B951" s="304" t="s">
        <v>1024</v>
      </c>
      <c r="C951" s="614" t="s">
        <v>1024</v>
      </c>
    </row>
    <row r="952" spans="1:3" x14ac:dyDescent="0.25">
      <c r="A952" s="380">
        <v>1112</v>
      </c>
      <c r="B952" s="304" t="s">
        <v>1023</v>
      </c>
      <c r="C952" s="614" t="s">
        <v>1023</v>
      </c>
    </row>
    <row r="953" spans="1:3" x14ac:dyDescent="0.25">
      <c r="A953" s="380">
        <v>1113</v>
      </c>
      <c r="B953" s="303" t="s">
        <v>1022</v>
      </c>
      <c r="C953" s="584" t="s">
        <v>1022</v>
      </c>
    </row>
    <row r="954" spans="1:3" x14ac:dyDescent="0.25">
      <c r="A954" s="380">
        <v>1114</v>
      </c>
      <c r="B954" s="72" t="s">
        <v>1020</v>
      </c>
      <c r="C954" s="515" t="s">
        <v>1020</v>
      </c>
    </row>
    <row r="955" spans="1:3" x14ac:dyDescent="0.25">
      <c r="A955" s="380">
        <v>1115</v>
      </c>
      <c r="B955" s="383" t="s">
        <v>1208</v>
      </c>
      <c r="C955" s="615" t="s">
        <v>1208</v>
      </c>
    </row>
    <row r="956" spans="1:3" x14ac:dyDescent="0.25">
      <c r="A956" s="380">
        <v>1116</v>
      </c>
      <c r="B956" s="95" t="s">
        <v>1019</v>
      </c>
      <c r="C956" s="514" t="s">
        <v>1019</v>
      </c>
    </row>
    <row r="957" spans="1:3" ht="20.399999999999999" x14ac:dyDescent="0.25">
      <c r="A957" s="380">
        <v>1117</v>
      </c>
      <c r="B957" s="305" t="s">
        <v>1139</v>
      </c>
      <c r="C957" s="610" t="s">
        <v>1139</v>
      </c>
    </row>
    <row r="958" spans="1:3" ht="20.399999999999999" x14ac:dyDescent="0.25">
      <c r="A958" s="380">
        <v>1118</v>
      </c>
      <c r="B958" s="282" t="s">
        <v>1141</v>
      </c>
      <c r="C958" s="516" t="s">
        <v>1141</v>
      </c>
    </row>
    <row r="959" spans="1:3" ht="30.6" x14ac:dyDescent="0.25">
      <c r="A959" s="380">
        <v>1119</v>
      </c>
      <c r="B959" s="282" t="s">
        <v>1140</v>
      </c>
      <c r="C959" s="516" t="s">
        <v>1140</v>
      </c>
    </row>
    <row r="960" spans="1:3" x14ac:dyDescent="0.25">
      <c r="A960" s="380">
        <v>1120</v>
      </c>
      <c r="B960" s="72" t="s">
        <v>1173</v>
      </c>
      <c r="C960" s="515" t="s">
        <v>1173</v>
      </c>
    </row>
    <row r="961" spans="1:3" ht="20.399999999999999" x14ac:dyDescent="0.25">
      <c r="A961" s="380">
        <v>1121</v>
      </c>
      <c r="B961" s="280" t="s">
        <v>1174</v>
      </c>
      <c r="C961" s="516" t="s">
        <v>1174</v>
      </c>
    </row>
    <row r="962" spans="1:3" ht="30.6" x14ac:dyDescent="0.25">
      <c r="A962" s="380">
        <v>1122</v>
      </c>
      <c r="B962" s="306" t="s">
        <v>1483</v>
      </c>
      <c r="C962" s="610" t="s">
        <v>1483</v>
      </c>
    </row>
    <row r="963" spans="1:3" x14ac:dyDescent="0.25">
      <c r="A963" s="380">
        <v>1123</v>
      </c>
      <c r="B963" s="282" t="s">
        <v>1143</v>
      </c>
      <c r="C963" s="516" t="s">
        <v>1143</v>
      </c>
    </row>
    <row r="964" spans="1:3" x14ac:dyDescent="0.25">
      <c r="A964" s="380">
        <v>1124</v>
      </c>
      <c r="B964" s="298" t="s">
        <v>1144</v>
      </c>
      <c r="C964" s="610" t="s">
        <v>1144</v>
      </c>
    </row>
    <row r="965" spans="1:3" ht="20.399999999999999" x14ac:dyDescent="0.25">
      <c r="A965" s="380">
        <v>1125</v>
      </c>
      <c r="B965" s="299" t="s">
        <v>1175</v>
      </c>
      <c r="C965" s="512" t="s">
        <v>1175</v>
      </c>
    </row>
    <row r="966" spans="1:3" x14ac:dyDescent="0.25">
      <c r="A966" s="380">
        <v>1126</v>
      </c>
      <c r="B966" s="298" t="s">
        <v>1194</v>
      </c>
      <c r="C966" s="610" t="s">
        <v>1194</v>
      </c>
    </row>
    <row r="967" spans="1:3" x14ac:dyDescent="0.25">
      <c r="A967" s="380">
        <v>1127</v>
      </c>
      <c r="B967" s="299" t="s">
        <v>1195</v>
      </c>
      <c r="C967" s="512" t="s">
        <v>1195</v>
      </c>
    </row>
    <row r="968" spans="1:3" x14ac:dyDescent="0.25">
      <c r="A968" s="380">
        <v>1128</v>
      </c>
      <c r="B968" s="298" t="s">
        <v>1145</v>
      </c>
      <c r="C968" s="610" t="s">
        <v>1145</v>
      </c>
    </row>
    <row r="969" spans="1:3" ht="20.399999999999999" x14ac:dyDescent="0.25">
      <c r="A969" s="380">
        <v>1129</v>
      </c>
      <c r="B969" s="299" t="s">
        <v>1146</v>
      </c>
      <c r="C969" s="512" t="s">
        <v>1146</v>
      </c>
    </row>
    <row r="970" spans="1:3" x14ac:dyDescent="0.25">
      <c r="A970" s="380">
        <v>1130</v>
      </c>
      <c r="B970" s="298" t="s">
        <v>1147</v>
      </c>
      <c r="C970" s="610" t="s">
        <v>1147</v>
      </c>
    </row>
    <row r="971" spans="1:3" ht="20.399999999999999" x14ac:dyDescent="0.25">
      <c r="A971" s="380">
        <v>1131</v>
      </c>
      <c r="B971" s="299" t="s">
        <v>1176</v>
      </c>
      <c r="C971" s="512" t="s">
        <v>1176</v>
      </c>
    </row>
    <row r="972" spans="1:3" x14ac:dyDescent="0.25">
      <c r="A972" s="380">
        <v>1132</v>
      </c>
      <c r="B972" s="298" t="s">
        <v>1148</v>
      </c>
      <c r="C972" s="610" t="s">
        <v>1148</v>
      </c>
    </row>
    <row r="973" spans="1:3" x14ac:dyDescent="0.25">
      <c r="A973" s="380">
        <v>1133</v>
      </c>
      <c r="B973" s="299" t="s">
        <v>1149</v>
      </c>
      <c r="C973" s="512" t="s">
        <v>1149</v>
      </c>
    </row>
    <row r="974" spans="1:3" x14ac:dyDescent="0.25">
      <c r="A974" s="380">
        <v>1134</v>
      </c>
      <c r="B974" s="5" t="s">
        <v>1150</v>
      </c>
      <c r="C974" s="658" t="s">
        <v>1150</v>
      </c>
    </row>
    <row r="975" spans="1:3" ht="17.399999999999999" x14ac:dyDescent="0.25">
      <c r="A975" s="380">
        <v>1135</v>
      </c>
      <c r="B975" s="307" t="s">
        <v>1066</v>
      </c>
      <c r="C975" s="616" t="s">
        <v>1066</v>
      </c>
    </row>
    <row r="976" spans="1:3" ht="39.6" x14ac:dyDescent="0.25">
      <c r="A976" s="380">
        <v>1136</v>
      </c>
      <c r="B976" s="308" t="s">
        <v>1222</v>
      </c>
      <c r="C976" s="617" t="s">
        <v>1414</v>
      </c>
    </row>
    <row r="977" spans="1:3" ht="66" x14ac:dyDescent="0.25">
      <c r="A977" s="380">
        <v>1137</v>
      </c>
      <c r="B977" s="308" t="s">
        <v>1151</v>
      </c>
      <c r="C977" s="617" t="s">
        <v>1151</v>
      </c>
    </row>
    <row r="978" spans="1:3" ht="26.4" x14ac:dyDescent="0.25">
      <c r="A978" s="380">
        <v>1138</v>
      </c>
      <c r="B978" s="308" t="s">
        <v>1152</v>
      </c>
      <c r="C978" s="617" t="s">
        <v>1152</v>
      </c>
    </row>
    <row r="979" spans="1:3" x14ac:dyDescent="0.25">
      <c r="A979" s="380">
        <v>1139</v>
      </c>
      <c r="B979" s="588" t="s">
        <v>1050</v>
      </c>
      <c r="C979" s="618" t="s">
        <v>1050</v>
      </c>
    </row>
    <row r="980" spans="1:3" x14ac:dyDescent="0.25">
      <c r="A980" s="380">
        <v>1140</v>
      </c>
      <c r="B980" s="589" t="s">
        <v>1049</v>
      </c>
      <c r="C980" s="618" t="s">
        <v>1049</v>
      </c>
    </row>
    <row r="981" spans="1:3" ht="20.399999999999999" x14ac:dyDescent="0.25">
      <c r="A981" s="380">
        <v>1141</v>
      </c>
      <c r="B981" s="590" t="s">
        <v>1046</v>
      </c>
      <c r="C981" s="619" t="s">
        <v>1046</v>
      </c>
    </row>
    <row r="982" spans="1:3" x14ac:dyDescent="0.25">
      <c r="A982" s="380">
        <v>1142</v>
      </c>
      <c r="B982" s="591" t="s">
        <v>1045</v>
      </c>
      <c r="C982" s="620" t="s">
        <v>1045</v>
      </c>
    </row>
    <row r="983" spans="1:3" x14ac:dyDescent="0.25">
      <c r="A983" s="380">
        <v>1143</v>
      </c>
      <c r="B983" s="591" t="s">
        <v>1044</v>
      </c>
      <c r="C983" s="620" t="s">
        <v>1044</v>
      </c>
    </row>
    <row r="984" spans="1:3" x14ac:dyDescent="0.25">
      <c r="A984" s="380">
        <v>1144</v>
      </c>
      <c r="B984" s="311" t="s">
        <v>1224</v>
      </c>
      <c r="C984" s="619" t="s">
        <v>1415</v>
      </c>
    </row>
    <row r="985" spans="1:3" x14ac:dyDescent="0.25">
      <c r="A985" s="380">
        <v>1145</v>
      </c>
      <c r="B985" s="592" t="s">
        <v>1062</v>
      </c>
      <c r="C985" s="620" t="s">
        <v>1062</v>
      </c>
    </row>
    <row r="986" spans="1:3" x14ac:dyDescent="0.25">
      <c r="A986" s="380">
        <v>1146</v>
      </c>
      <c r="B986" s="592" t="s">
        <v>1227</v>
      </c>
      <c r="C986" s="620" t="s">
        <v>1227</v>
      </c>
    </row>
    <row r="987" spans="1:3" x14ac:dyDescent="0.25">
      <c r="A987" s="380">
        <v>1147</v>
      </c>
      <c r="B987" s="593" t="s">
        <v>1216</v>
      </c>
      <c r="C987" s="661" t="s">
        <v>1216</v>
      </c>
    </row>
    <row r="988" spans="1:3" x14ac:dyDescent="0.25">
      <c r="A988" s="380">
        <v>1148</v>
      </c>
      <c r="B988" s="593" t="s">
        <v>1058</v>
      </c>
      <c r="C988" s="661" t="s">
        <v>1058</v>
      </c>
    </row>
    <row r="989" spans="1:3" x14ac:dyDescent="0.25">
      <c r="A989" s="380">
        <v>1149</v>
      </c>
      <c r="B989" s="309" t="s">
        <v>1223</v>
      </c>
      <c r="C989" s="621" t="s">
        <v>1223</v>
      </c>
    </row>
    <row r="990" spans="1:3" x14ac:dyDescent="0.25">
      <c r="A990" s="380">
        <v>1150</v>
      </c>
      <c r="B990" s="309" t="s">
        <v>1057</v>
      </c>
      <c r="C990" s="621" t="s">
        <v>1057</v>
      </c>
    </row>
    <row r="991" spans="1:3" ht="26.4" x14ac:dyDescent="0.25">
      <c r="A991" s="380">
        <v>1151</v>
      </c>
      <c r="B991" s="308" t="s">
        <v>1056</v>
      </c>
      <c r="C991" s="617" t="s">
        <v>1056</v>
      </c>
    </row>
    <row r="992" spans="1:3" x14ac:dyDescent="0.25">
      <c r="A992" s="380">
        <v>1152</v>
      </c>
      <c r="B992" s="310" t="s">
        <v>1051</v>
      </c>
      <c r="C992" s="622" t="s">
        <v>1051</v>
      </c>
    </row>
    <row r="993" spans="1:3" x14ac:dyDescent="0.25">
      <c r="A993" s="380">
        <v>1153</v>
      </c>
      <c r="B993" s="311" t="s">
        <v>1055</v>
      </c>
      <c r="C993" s="619" t="s">
        <v>1055</v>
      </c>
    </row>
    <row r="994" spans="1:3" x14ac:dyDescent="0.25">
      <c r="A994" s="380">
        <v>1154</v>
      </c>
      <c r="B994" s="594" t="s">
        <v>1054</v>
      </c>
      <c r="C994" s="623" t="s">
        <v>1054</v>
      </c>
    </row>
    <row r="995" spans="1:3" ht="26.4" x14ac:dyDescent="0.25">
      <c r="A995" s="380">
        <v>1155</v>
      </c>
      <c r="B995" s="312" t="s">
        <v>1217</v>
      </c>
      <c r="C995" s="617" t="s">
        <v>1217</v>
      </c>
    </row>
    <row r="996" spans="1:3" x14ac:dyDescent="0.25">
      <c r="A996" s="380">
        <v>1156</v>
      </c>
      <c r="B996" s="311" t="s">
        <v>1053</v>
      </c>
      <c r="C996" s="619" t="s">
        <v>1053</v>
      </c>
    </row>
    <row r="997" spans="1:3" x14ac:dyDescent="0.25">
      <c r="A997" s="380">
        <v>1157</v>
      </c>
      <c r="B997" s="311" t="s">
        <v>1052</v>
      </c>
      <c r="C997" s="619" t="s">
        <v>1052</v>
      </c>
    </row>
    <row r="998" spans="1:3" x14ac:dyDescent="0.25">
      <c r="A998" s="380">
        <v>1158</v>
      </c>
      <c r="B998" s="313" t="s">
        <v>1043</v>
      </c>
      <c r="C998" s="624" t="s">
        <v>1043</v>
      </c>
    </row>
    <row r="999" spans="1:3" x14ac:dyDescent="0.25">
      <c r="A999" s="380">
        <v>1159</v>
      </c>
      <c r="B999" s="308" t="s">
        <v>1177</v>
      </c>
      <c r="C999" s="617" t="s">
        <v>1177</v>
      </c>
    </row>
    <row r="1000" spans="1:3" x14ac:dyDescent="0.25">
      <c r="A1000" s="380">
        <v>1160</v>
      </c>
      <c r="B1000" s="311" t="s">
        <v>1048</v>
      </c>
      <c r="C1000" s="619" t="s">
        <v>1048</v>
      </c>
    </row>
    <row r="1001" spans="1:3" x14ac:dyDescent="0.25">
      <c r="A1001" s="380">
        <v>1161</v>
      </c>
      <c r="B1001" s="311" t="s">
        <v>1047</v>
      </c>
      <c r="C1001" s="619" t="s">
        <v>1047</v>
      </c>
    </row>
    <row r="1002" spans="1:3" x14ac:dyDescent="0.25">
      <c r="A1002" s="380">
        <v>1162</v>
      </c>
      <c r="B1002" s="311" t="s">
        <v>1197</v>
      </c>
      <c r="C1002" s="619" t="s">
        <v>1197</v>
      </c>
    </row>
    <row r="1003" spans="1:3" ht="26.4" x14ac:dyDescent="0.25">
      <c r="A1003" s="380">
        <v>1163</v>
      </c>
      <c r="B1003" s="314" t="s">
        <v>1075</v>
      </c>
      <c r="C1003" s="515" t="s">
        <v>1075</v>
      </c>
    </row>
    <row r="1004" spans="1:3" ht="30.6" x14ac:dyDescent="0.25">
      <c r="A1004" s="380">
        <v>1164</v>
      </c>
      <c r="B1004" s="285" t="s">
        <v>1074</v>
      </c>
      <c r="C1004" s="516" t="s">
        <v>1074</v>
      </c>
    </row>
    <row r="1005" spans="1:3" x14ac:dyDescent="0.25">
      <c r="A1005" s="380">
        <v>1165</v>
      </c>
      <c r="B1005" s="595" t="s">
        <v>1073</v>
      </c>
      <c r="C1005" s="611" t="s">
        <v>1073</v>
      </c>
    </row>
    <row r="1006" spans="1:3" x14ac:dyDescent="0.25">
      <c r="A1006" s="380">
        <v>1166</v>
      </c>
      <c r="B1006" s="595" t="s">
        <v>1072</v>
      </c>
      <c r="C1006" s="611" t="s">
        <v>1072</v>
      </c>
    </row>
    <row r="1007" spans="1:3" x14ac:dyDescent="0.25">
      <c r="A1007" s="380">
        <v>1167</v>
      </c>
      <c r="B1007" s="595" t="s">
        <v>1071</v>
      </c>
      <c r="C1007" s="611" t="s">
        <v>1071</v>
      </c>
    </row>
    <row r="1008" spans="1:3" ht="20.399999999999999" x14ac:dyDescent="0.25">
      <c r="A1008" s="380">
        <v>1168</v>
      </c>
      <c r="B1008" s="595" t="s">
        <v>1070</v>
      </c>
      <c r="C1008" s="611" t="s">
        <v>1070</v>
      </c>
    </row>
    <row r="1009" spans="1:3" x14ac:dyDescent="0.25">
      <c r="A1009" s="380">
        <v>1169</v>
      </c>
      <c r="B1009" s="315" t="s">
        <v>1188</v>
      </c>
      <c r="C1009" s="611" t="s">
        <v>1188</v>
      </c>
    </row>
    <row r="1010" spans="1:3" x14ac:dyDescent="0.25">
      <c r="A1010" s="380">
        <v>1170</v>
      </c>
      <c r="B1010" s="315" t="s">
        <v>1069</v>
      </c>
      <c r="C1010" s="611" t="s">
        <v>1069</v>
      </c>
    </row>
    <row r="1011" spans="1:3" x14ac:dyDescent="0.25">
      <c r="A1011" s="380">
        <v>1171</v>
      </c>
      <c r="B1011" s="315" t="s">
        <v>1068</v>
      </c>
      <c r="C1011" s="611" t="s">
        <v>1068</v>
      </c>
    </row>
    <row r="1012" spans="1:3" x14ac:dyDescent="0.25">
      <c r="A1012" s="380">
        <v>1172</v>
      </c>
      <c r="B1012" s="100" t="s">
        <v>1067</v>
      </c>
      <c r="C1012" s="584" t="s">
        <v>1067</v>
      </c>
    </row>
    <row r="1013" spans="1:3" x14ac:dyDescent="0.25">
      <c r="A1013" s="380">
        <v>1173</v>
      </c>
      <c r="B1013" s="5" t="s">
        <v>1155</v>
      </c>
      <c r="C1013" s="658" t="s">
        <v>1155</v>
      </c>
    </row>
    <row r="1014" spans="1:3" ht="15.6" x14ac:dyDescent="0.3">
      <c r="A1014" s="380">
        <v>1174</v>
      </c>
      <c r="B1014" s="111" t="s">
        <v>1084</v>
      </c>
      <c r="C1014" s="517" t="s">
        <v>1084</v>
      </c>
    </row>
    <row r="1015" spans="1:3" x14ac:dyDescent="0.25">
      <c r="A1015" s="380">
        <v>1175</v>
      </c>
      <c r="B1015" s="99" t="s">
        <v>1083</v>
      </c>
      <c r="C1015" s="514" t="s">
        <v>1083</v>
      </c>
    </row>
    <row r="1016" spans="1:3" ht="26.4" x14ac:dyDescent="0.25">
      <c r="A1016" s="380">
        <v>1176</v>
      </c>
      <c r="B1016" s="316" t="s">
        <v>1211</v>
      </c>
      <c r="C1016" s="515" t="s">
        <v>1416</v>
      </c>
    </row>
    <row r="1017" spans="1:3" ht="20.399999999999999" x14ac:dyDescent="0.25">
      <c r="A1017" s="380">
        <v>1177</v>
      </c>
      <c r="B1017" s="285" t="s">
        <v>1157</v>
      </c>
      <c r="C1017" s="516" t="s">
        <v>1157</v>
      </c>
    </row>
    <row r="1018" spans="1:3" ht="20.399999999999999" x14ac:dyDescent="0.25">
      <c r="A1018" s="380">
        <v>1178</v>
      </c>
      <c r="B1018" s="285" t="s">
        <v>1158</v>
      </c>
      <c r="C1018" s="516" t="s">
        <v>1158</v>
      </c>
    </row>
    <row r="1019" spans="1:3" x14ac:dyDescent="0.25">
      <c r="A1019" s="380">
        <v>1179</v>
      </c>
      <c r="B1019" s="562" t="s">
        <v>1156</v>
      </c>
      <c r="C1019" s="611" t="s">
        <v>1156</v>
      </c>
    </row>
    <row r="1020" spans="1:3" x14ac:dyDescent="0.25">
      <c r="A1020" s="380">
        <v>1180</v>
      </c>
      <c r="B1020" s="562" t="s">
        <v>1082</v>
      </c>
      <c r="C1020" s="611" t="s">
        <v>1082</v>
      </c>
    </row>
    <row r="1021" spans="1:3" ht="20.399999999999999" x14ac:dyDescent="0.25">
      <c r="A1021" s="380">
        <v>1181</v>
      </c>
      <c r="B1021" s="562" t="s">
        <v>1218</v>
      </c>
      <c r="C1021" s="611" t="s">
        <v>1417</v>
      </c>
    </row>
    <row r="1022" spans="1:3" x14ac:dyDescent="0.25">
      <c r="A1022" s="380">
        <v>1182</v>
      </c>
      <c r="B1022" s="290" t="s">
        <v>1163</v>
      </c>
      <c r="C1022" s="625" t="s">
        <v>1163</v>
      </c>
    </row>
    <row r="1023" spans="1:3" x14ac:dyDescent="0.25">
      <c r="A1023" s="380">
        <v>1183</v>
      </c>
      <c r="B1023" s="291" t="s">
        <v>1164</v>
      </c>
      <c r="C1023" s="625" t="s">
        <v>1164</v>
      </c>
    </row>
    <row r="1024" spans="1:3" x14ac:dyDescent="0.25">
      <c r="A1024" s="380">
        <v>1184</v>
      </c>
      <c r="B1024" s="596" t="s">
        <v>1081</v>
      </c>
      <c r="C1024" s="614" t="s">
        <v>1081</v>
      </c>
    </row>
    <row r="1025" spans="1:3" ht="15.6" x14ac:dyDescent="0.25">
      <c r="A1025" s="380">
        <v>1185</v>
      </c>
      <c r="B1025" s="136" t="s">
        <v>1080</v>
      </c>
      <c r="C1025" s="517" t="s">
        <v>1080</v>
      </c>
    </row>
    <row r="1026" spans="1:3" x14ac:dyDescent="0.25">
      <c r="A1026" s="380">
        <v>1186</v>
      </c>
      <c r="B1026" s="562" t="s">
        <v>1079</v>
      </c>
      <c r="C1026" s="611" t="s">
        <v>1079</v>
      </c>
    </row>
    <row r="1027" spans="1:3" x14ac:dyDescent="0.25">
      <c r="A1027" s="380">
        <v>1187</v>
      </c>
      <c r="B1027" s="597" t="s">
        <v>1078</v>
      </c>
      <c r="C1027" s="514" t="s">
        <v>1078</v>
      </c>
    </row>
    <row r="1028" spans="1:3" x14ac:dyDescent="0.25">
      <c r="A1028" s="380">
        <v>1188</v>
      </c>
      <c r="B1028" s="597" t="s">
        <v>1077</v>
      </c>
      <c r="C1028" s="514" t="s">
        <v>1077</v>
      </c>
    </row>
    <row r="1029" spans="1:3" x14ac:dyDescent="0.25">
      <c r="A1029" s="380">
        <v>1189</v>
      </c>
      <c r="B1029" s="317" t="s">
        <v>1134</v>
      </c>
      <c r="C1029" s="605" t="s">
        <v>1134</v>
      </c>
    </row>
    <row r="1030" spans="1:3" x14ac:dyDescent="0.25">
      <c r="A1030" s="380">
        <v>1190</v>
      </c>
      <c r="B1030" s="317" t="s">
        <v>1135</v>
      </c>
      <c r="C1030" s="605" t="s">
        <v>1135</v>
      </c>
    </row>
    <row r="1031" spans="1:3" x14ac:dyDescent="0.25">
      <c r="A1031" s="380">
        <v>1191</v>
      </c>
      <c r="B1031" s="317" t="s">
        <v>1021</v>
      </c>
      <c r="C1031" s="605" t="s">
        <v>1021</v>
      </c>
    </row>
    <row r="1032" spans="1:3" x14ac:dyDescent="0.25">
      <c r="A1032" s="380">
        <v>1192</v>
      </c>
      <c r="B1032" s="292" t="s">
        <v>1196</v>
      </c>
      <c r="C1032" s="605" t="s">
        <v>1196</v>
      </c>
    </row>
    <row r="1033" spans="1:3" x14ac:dyDescent="0.25">
      <c r="A1033" s="380">
        <v>1193</v>
      </c>
      <c r="B1033" s="108" t="s">
        <v>1202</v>
      </c>
      <c r="C1033" s="662" t="s">
        <v>1202</v>
      </c>
    </row>
    <row r="1034" spans="1:3" ht="105.6" x14ac:dyDescent="0.25">
      <c r="A1034" s="380">
        <v>1194</v>
      </c>
      <c r="B1034" s="381" t="s">
        <v>1220</v>
      </c>
      <c r="C1034" s="662" t="s">
        <v>1220</v>
      </c>
    </row>
    <row r="1035" spans="1:3" ht="26.4" x14ac:dyDescent="0.25">
      <c r="A1035" s="380">
        <v>1195</v>
      </c>
      <c r="B1035" s="381" t="s">
        <v>1210</v>
      </c>
      <c r="C1035" s="662" t="s">
        <v>1210</v>
      </c>
    </row>
    <row r="1036" spans="1:3" x14ac:dyDescent="0.25">
      <c r="A1036" s="380" t="s">
        <v>1474</v>
      </c>
      <c r="B1036" s="104" t="s">
        <v>1474</v>
      </c>
      <c r="C1036" s="626" t="s">
        <v>1474</v>
      </c>
    </row>
    <row r="1037" spans="1:3" ht="49.2" x14ac:dyDescent="0.25">
      <c r="A1037" s="380">
        <v>2000</v>
      </c>
      <c r="B1037" s="286" t="s">
        <v>1230</v>
      </c>
      <c r="C1037" s="604" t="s">
        <v>1230</v>
      </c>
    </row>
    <row r="1038" spans="1:3" ht="24.6" x14ac:dyDescent="0.25">
      <c r="A1038" s="380">
        <v>2001</v>
      </c>
      <c r="B1038" s="574" t="s">
        <v>1356</v>
      </c>
      <c r="C1038" s="604" t="s">
        <v>1356</v>
      </c>
    </row>
    <row r="1039" spans="1:3" ht="13.8" x14ac:dyDescent="0.3">
      <c r="A1039" s="380">
        <v>2002</v>
      </c>
      <c r="B1039" t="s">
        <v>1480</v>
      </c>
      <c r="C1039" s="663" t="s">
        <v>1480</v>
      </c>
    </row>
    <row r="1040" spans="1:3" x14ac:dyDescent="0.25">
      <c r="A1040" s="380">
        <v>2003</v>
      </c>
      <c r="B1040" t="s">
        <v>1322</v>
      </c>
      <c r="C1040" s="663" t="s">
        <v>1322</v>
      </c>
    </row>
    <row r="1041" spans="1:3" x14ac:dyDescent="0.25">
      <c r="A1041" s="380">
        <v>2004</v>
      </c>
      <c r="B1041" t="s">
        <v>1321</v>
      </c>
      <c r="C1041" s="663" t="s">
        <v>1321</v>
      </c>
    </row>
    <row r="1042" spans="1:3" x14ac:dyDescent="0.25">
      <c r="A1042" s="380">
        <v>2005</v>
      </c>
      <c r="B1042" s="544" t="s">
        <v>1231</v>
      </c>
      <c r="C1042" s="607" t="s">
        <v>1231</v>
      </c>
    </row>
    <row r="1043" spans="1:3" x14ac:dyDescent="0.25">
      <c r="A1043" s="380">
        <v>2006</v>
      </c>
      <c r="B1043" s="544" t="s">
        <v>1323</v>
      </c>
      <c r="C1043" s="607" t="s">
        <v>1323</v>
      </c>
    </row>
    <row r="1044" spans="1:3" x14ac:dyDescent="0.25">
      <c r="A1044" s="380">
        <v>2007</v>
      </c>
      <c r="B1044" s="575" t="s">
        <v>1357</v>
      </c>
      <c r="C1044" s="585" t="s">
        <v>1357</v>
      </c>
    </row>
    <row r="1045" spans="1:3" x14ac:dyDescent="0.25">
      <c r="A1045" s="380">
        <v>2008</v>
      </c>
      <c r="B1045" s="294" t="s">
        <v>1232</v>
      </c>
      <c r="C1045" s="511" t="s">
        <v>1232</v>
      </c>
    </row>
    <row r="1046" spans="1:3" x14ac:dyDescent="0.25">
      <c r="A1046" s="380">
        <v>2009</v>
      </c>
      <c r="B1046" s="576" t="s">
        <v>1233</v>
      </c>
      <c r="C1046" s="607" t="s">
        <v>1233</v>
      </c>
    </row>
    <row r="1047" spans="1:3" x14ac:dyDescent="0.25">
      <c r="A1047" s="380">
        <v>2010</v>
      </c>
      <c r="B1047" s="576" t="s">
        <v>1234</v>
      </c>
      <c r="C1047" s="607" t="s">
        <v>1234</v>
      </c>
    </row>
    <row r="1048" spans="1:3" x14ac:dyDescent="0.25">
      <c r="A1048" s="380">
        <v>2011</v>
      </c>
      <c r="B1048" s="576" t="s">
        <v>1235</v>
      </c>
      <c r="C1048" s="607" t="s">
        <v>1235</v>
      </c>
    </row>
    <row r="1049" spans="1:3" x14ac:dyDescent="0.25">
      <c r="A1049" s="380">
        <v>2012</v>
      </c>
      <c r="B1049" s="548" t="s">
        <v>1277</v>
      </c>
      <c r="C1049" s="606" t="s">
        <v>1277</v>
      </c>
    </row>
    <row r="1050" spans="1:3" ht="79.2" x14ac:dyDescent="0.25">
      <c r="A1050" s="380">
        <v>2013</v>
      </c>
      <c r="B1050" s="549" t="s">
        <v>1406</v>
      </c>
      <c r="C1050" s="607" t="s">
        <v>1406</v>
      </c>
    </row>
    <row r="1051" spans="1:3" x14ac:dyDescent="0.25">
      <c r="A1051" s="380">
        <v>2014</v>
      </c>
      <c r="B1051" s="544" t="s">
        <v>1391</v>
      </c>
      <c r="C1051" s="607" t="s">
        <v>1391</v>
      </c>
    </row>
    <row r="1052" spans="1:3" x14ac:dyDescent="0.25">
      <c r="A1052" s="380">
        <v>2015</v>
      </c>
      <c r="B1052" t="s">
        <v>1546</v>
      </c>
      <c r="C1052" s="663" t="s">
        <v>1546</v>
      </c>
    </row>
    <row r="1053" spans="1:3" ht="39.6" x14ac:dyDescent="0.25">
      <c r="A1053" s="380">
        <v>2016</v>
      </c>
      <c r="B1053" s="544" t="s">
        <v>1392</v>
      </c>
      <c r="C1053" s="607" t="s">
        <v>1392</v>
      </c>
    </row>
    <row r="1054" spans="1:3" ht="66" x14ac:dyDescent="0.25">
      <c r="A1054" s="380">
        <v>2017</v>
      </c>
      <c r="B1054" s="544" t="s">
        <v>1460</v>
      </c>
      <c r="C1054" s="607" t="s">
        <v>1460</v>
      </c>
    </row>
    <row r="1055" spans="1:3" x14ac:dyDescent="0.25">
      <c r="A1055" s="380">
        <v>2018</v>
      </c>
      <c r="B1055" s="544" t="s">
        <v>1278</v>
      </c>
      <c r="C1055" s="607" t="s">
        <v>1278</v>
      </c>
    </row>
    <row r="1056" spans="1:3" x14ac:dyDescent="0.25">
      <c r="A1056" s="380">
        <v>2019</v>
      </c>
      <c r="B1056" t="s">
        <v>1459</v>
      </c>
      <c r="C1056" s="663" t="s">
        <v>1459</v>
      </c>
    </row>
    <row r="1057" spans="1:3" ht="26.4" x14ac:dyDescent="0.25">
      <c r="A1057" s="380">
        <v>2020</v>
      </c>
      <c r="B1057" s="544" t="s">
        <v>1279</v>
      </c>
      <c r="C1057" s="607" t="s">
        <v>1279</v>
      </c>
    </row>
    <row r="1058" spans="1:3" x14ac:dyDescent="0.25">
      <c r="A1058" s="380">
        <v>2021</v>
      </c>
      <c r="B1058" t="s">
        <v>1280</v>
      </c>
      <c r="C1058" s="663" t="s">
        <v>1280</v>
      </c>
    </row>
    <row r="1059" spans="1:3" ht="52.8" x14ac:dyDescent="0.25">
      <c r="A1059" s="380">
        <v>2022</v>
      </c>
      <c r="B1059" s="544" t="s">
        <v>1281</v>
      </c>
      <c r="C1059" s="607" t="s">
        <v>1281</v>
      </c>
    </row>
    <row r="1060" spans="1:3" ht="39.6" x14ac:dyDescent="0.25">
      <c r="A1060" s="380">
        <v>2023</v>
      </c>
      <c r="B1060" s="544" t="s">
        <v>1282</v>
      </c>
      <c r="C1060" s="607" t="s">
        <v>1282</v>
      </c>
    </row>
    <row r="1061" spans="1:3" x14ac:dyDescent="0.25">
      <c r="A1061" s="380">
        <v>2024</v>
      </c>
      <c r="B1061" t="s">
        <v>1283</v>
      </c>
      <c r="C1061" s="663" t="s">
        <v>1283</v>
      </c>
    </row>
    <row r="1062" spans="1:3" x14ac:dyDescent="0.25">
      <c r="A1062" s="380">
        <v>2025</v>
      </c>
      <c r="B1062" s="545" t="s">
        <v>1284</v>
      </c>
      <c r="C1062" s="606" t="s">
        <v>1284</v>
      </c>
    </row>
    <row r="1063" spans="1:3" ht="39.6" x14ac:dyDescent="0.25">
      <c r="A1063" s="380">
        <v>2026</v>
      </c>
      <c r="B1063" s="544" t="s">
        <v>1285</v>
      </c>
      <c r="C1063" s="607" t="s">
        <v>1285</v>
      </c>
    </row>
    <row r="1064" spans="1:3" ht="39.6" x14ac:dyDescent="0.25">
      <c r="A1064" s="380">
        <v>2027</v>
      </c>
      <c r="B1064" s="544" t="s">
        <v>1358</v>
      </c>
      <c r="C1064" s="607" t="s">
        <v>1358</v>
      </c>
    </row>
    <row r="1065" spans="1:3" x14ac:dyDescent="0.25">
      <c r="A1065" s="380">
        <v>2028</v>
      </c>
      <c r="B1065" s="544" t="s">
        <v>1286</v>
      </c>
      <c r="C1065" s="607" t="s">
        <v>1286</v>
      </c>
    </row>
    <row r="1066" spans="1:3" x14ac:dyDescent="0.25">
      <c r="A1066" s="380">
        <v>2029</v>
      </c>
      <c r="B1066" t="s">
        <v>1287</v>
      </c>
      <c r="C1066" s="663" t="s">
        <v>1287</v>
      </c>
    </row>
    <row r="1067" spans="1:3" ht="52.8" x14ac:dyDescent="0.25">
      <c r="A1067" s="380">
        <v>2030</v>
      </c>
      <c r="B1067" s="544" t="s">
        <v>1482</v>
      </c>
      <c r="C1067" s="607" t="s">
        <v>1482</v>
      </c>
    </row>
    <row r="1068" spans="1:3" x14ac:dyDescent="0.25">
      <c r="A1068" s="380">
        <v>2031</v>
      </c>
      <c r="B1068" s="545" t="s">
        <v>1288</v>
      </c>
      <c r="C1068" s="606" t="s">
        <v>1288</v>
      </c>
    </row>
    <row r="1069" spans="1:3" ht="66" x14ac:dyDescent="0.25">
      <c r="A1069" s="380">
        <v>2032</v>
      </c>
      <c r="B1069" s="544" t="s">
        <v>1293</v>
      </c>
      <c r="C1069" s="607" t="s">
        <v>1293</v>
      </c>
    </row>
    <row r="1070" spans="1:3" ht="39.6" x14ac:dyDescent="0.25">
      <c r="A1070" s="380">
        <v>2033</v>
      </c>
      <c r="B1070" s="544" t="s">
        <v>1289</v>
      </c>
      <c r="C1070" s="607" t="s">
        <v>1289</v>
      </c>
    </row>
    <row r="1071" spans="1:3" ht="39.6" x14ac:dyDescent="0.25">
      <c r="A1071" s="380">
        <v>2034</v>
      </c>
      <c r="B1071" s="544" t="s">
        <v>1363</v>
      </c>
      <c r="C1071" s="607" t="s">
        <v>1363</v>
      </c>
    </row>
    <row r="1072" spans="1:3" ht="26.4" x14ac:dyDescent="0.25">
      <c r="A1072" s="380">
        <v>2035</v>
      </c>
      <c r="B1072" s="544" t="s">
        <v>1290</v>
      </c>
      <c r="C1072" s="607" t="s">
        <v>1290</v>
      </c>
    </row>
    <row r="1073" spans="1:3" ht="39.6" x14ac:dyDescent="0.25">
      <c r="A1073" s="380">
        <v>2036</v>
      </c>
      <c r="B1073" s="544" t="s">
        <v>1294</v>
      </c>
      <c r="C1073" s="607" t="s">
        <v>1294</v>
      </c>
    </row>
    <row r="1074" spans="1:3" ht="39.6" x14ac:dyDescent="0.25">
      <c r="A1074" s="380">
        <v>2037</v>
      </c>
      <c r="B1074" s="544" t="s">
        <v>1291</v>
      </c>
      <c r="C1074" s="607" t="s">
        <v>1291</v>
      </c>
    </row>
    <row r="1075" spans="1:3" x14ac:dyDescent="0.25">
      <c r="A1075" s="380">
        <v>2038</v>
      </c>
      <c r="B1075" t="s">
        <v>1292</v>
      </c>
      <c r="C1075" s="663" t="s">
        <v>1292</v>
      </c>
    </row>
    <row r="1076" spans="1:3" ht="79.2" x14ac:dyDescent="0.25">
      <c r="A1076" s="380">
        <v>2039</v>
      </c>
      <c r="B1076" s="544" t="s">
        <v>1393</v>
      </c>
      <c r="C1076" s="607" t="s">
        <v>1393</v>
      </c>
    </row>
    <row r="1077" spans="1:3" x14ac:dyDescent="0.25">
      <c r="A1077" s="380">
        <v>2040</v>
      </c>
      <c r="B1077" s="545" t="s">
        <v>1297</v>
      </c>
      <c r="C1077" s="606" t="s">
        <v>1297</v>
      </c>
    </row>
    <row r="1078" spans="1:3" ht="26.4" x14ac:dyDescent="0.25">
      <c r="A1078" s="380">
        <v>2041</v>
      </c>
      <c r="B1078" s="544" t="s">
        <v>1295</v>
      </c>
      <c r="C1078" s="607" t="s">
        <v>1295</v>
      </c>
    </row>
    <row r="1079" spans="1:3" ht="104.4" x14ac:dyDescent="0.25">
      <c r="A1079" s="380">
        <v>2042</v>
      </c>
      <c r="B1079" s="547" t="s">
        <v>1464</v>
      </c>
      <c r="C1079" s="660" t="s">
        <v>1475</v>
      </c>
    </row>
    <row r="1080" spans="1:3" x14ac:dyDescent="0.25">
      <c r="A1080" s="380">
        <v>2043</v>
      </c>
      <c r="B1080" s="577" t="s">
        <v>1298</v>
      </c>
      <c r="C1080" s="664" t="s">
        <v>1298</v>
      </c>
    </row>
    <row r="1081" spans="1:3" ht="66" x14ac:dyDescent="0.25">
      <c r="A1081" s="380">
        <v>2044</v>
      </c>
      <c r="B1081" s="546" t="s">
        <v>1364</v>
      </c>
      <c r="C1081" s="607" t="s">
        <v>1364</v>
      </c>
    </row>
    <row r="1082" spans="1:3" ht="66" x14ac:dyDescent="0.25">
      <c r="A1082" s="380">
        <v>2045</v>
      </c>
      <c r="B1082" s="545" t="s">
        <v>1349</v>
      </c>
      <c r="C1082" s="606" t="s">
        <v>1349</v>
      </c>
    </row>
    <row r="1083" spans="1:3" ht="26.4" x14ac:dyDescent="0.25">
      <c r="A1083" s="380">
        <v>2046</v>
      </c>
      <c r="B1083" s="548" t="s">
        <v>1365</v>
      </c>
      <c r="C1083" s="606" t="s">
        <v>1365</v>
      </c>
    </row>
    <row r="1084" spans="1:3" ht="66" x14ac:dyDescent="0.25">
      <c r="A1084" s="380">
        <v>2047</v>
      </c>
      <c r="B1084" s="548" t="s">
        <v>1366</v>
      </c>
      <c r="C1084" s="606" t="s">
        <v>1366</v>
      </c>
    </row>
    <row r="1085" spans="1:3" x14ac:dyDescent="0.25">
      <c r="A1085" s="380">
        <v>2048</v>
      </c>
      <c r="B1085" s="578" t="s">
        <v>1352</v>
      </c>
      <c r="C1085" s="627" t="s">
        <v>1352</v>
      </c>
    </row>
    <row r="1086" spans="1:3" ht="27" thickBot="1" x14ac:dyDescent="0.3">
      <c r="A1086" s="380">
        <v>2049</v>
      </c>
      <c r="B1086" s="546" t="s">
        <v>1236</v>
      </c>
      <c r="C1086" s="607" t="s">
        <v>1236</v>
      </c>
    </row>
    <row r="1087" spans="1:3" ht="53.4" thickBot="1" x14ac:dyDescent="0.3">
      <c r="A1087" s="380">
        <v>2050</v>
      </c>
      <c r="B1087" s="550" t="s">
        <v>1455</v>
      </c>
      <c r="C1087" s="608" t="s">
        <v>1455</v>
      </c>
    </row>
    <row r="1088" spans="1:3" ht="15.6" x14ac:dyDescent="0.3">
      <c r="A1088" s="380">
        <v>2051</v>
      </c>
      <c r="B1088" s="111" t="s">
        <v>1237</v>
      </c>
      <c r="C1088" s="517" t="s">
        <v>1237</v>
      </c>
    </row>
    <row r="1089" spans="1:3" x14ac:dyDescent="0.25">
      <c r="A1089" s="380">
        <v>2052</v>
      </c>
      <c r="B1089" s="545" t="s">
        <v>1248</v>
      </c>
      <c r="C1089" s="606" t="s">
        <v>1248</v>
      </c>
    </row>
    <row r="1090" spans="1:3" x14ac:dyDescent="0.25">
      <c r="A1090" s="380">
        <v>2053</v>
      </c>
      <c r="B1090" s="551" t="s">
        <v>1249</v>
      </c>
      <c r="C1090" s="516" t="s">
        <v>1249</v>
      </c>
    </row>
    <row r="1091" spans="1:3" x14ac:dyDescent="0.25">
      <c r="A1091" s="380">
        <v>2054</v>
      </c>
      <c r="B1091" s="555" t="s">
        <v>1387</v>
      </c>
      <c r="C1091" s="627" t="s">
        <v>1387</v>
      </c>
    </row>
    <row r="1092" spans="1:3" ht="30.6" x14ac:dyDescent="0.25">
      <c r="A1092" s="380">
        <v>2055</v>
      </c>
      <c r="B1092" s="553" t="s">
        <v>1388</v>
      </c>
      <c r="C1092" s="610" t="s">
        <v>1388</v>
      </c>
    </row>
    <row r="1093" spans="1:3" x14ac:dyDescent="0.25">
      <c r="A1093" s="380">
        <v>2056</v>
      </c>
      <c r="B1093" s="555" t="s">
        <v>1389</v>
      </c>
      <c r="C1093" s="627" t="s">
        <v>1389</v>
      </c>
    </row>
    <row r="1094" spans="1:3" ht="30.6" x14ac:dyDescent="0.25">
      <c r="A1094" s="380">
        <v>2057</v>
      </c>
      <c r="B1094" s="554" t="s">
        <v>1362</v>
      </c>
      <c r="C1094" s="516" t="s">
        <v>1362</v>
      </c>
    </row>
    <row r="1095" spans="1:3" ht="40.799999999999997" x14ac:dyDescent="0.25">
      <c r="A1095" s="380">
        <v>2058</v>
      </c>
      <c r="B1095" s="554" t="s">
        <v>1360</v>
      </c>
      <c r="C1095" s="516" t="s">
        <v>1360</v>
      </c>
    </row>
    <row r="1096" spans="1:3" x14ac:dyDescent="0.25">
      <c r="A1096" s="380">
        <v>2059</v>
      </c>
      <c r="B1096" s="297" t="s">
        <v>1244</v>
      </c>
      <c r="C1096" s="514" t="s">
        <v>1244</v>
      </c>
    </row>
    <row r="1097" spans="1:3" x14ac:dyDescent="0.25">
      <c r="A1097" s="380">
        <v>2060</v>
      </c>
      <c r="B1097" s="551" t="s">
        <v>1245</v>
      </c>
      <c r="C1097" s="516" t="s">
        <v>1245</v>
      </c>
    </row>
    <row r="1098" spans="1:3" ht="39.6" x14ac:dyDescent="0.25">
      <c r="A1098" s="380">
        <v>2061</v>
      </c>
      <c r="B1098" s="544" t="s">
        <v>1246</v>
      </c>
      <c r="C1098" s="607" t="s">
        <v>1246</v>
      </c>
    </row>
    <row r="1099" spans="1:3" ht="26.4" x14ac:dyDescent="0.25">
      <c r="A1099" s="380">
        <v>2062</v>
      </c>
      <c r="B1099" s="544" t="s">
        <v>1240</v>
      </c>
      <c r="C1099" s="607" t="s">
        <v>1240</v>
      </c>
    </row>
    <row r="1100" spans="1:3" ht="39.6" x14ac:dyDescent="0.25">
      <c r="A1100" s="380">
        <v>2063</v>
      </c>
      <c r="B1100" s="544" t="s">
        <v>1241</v>
      </c>
      <c r="C1100" s="607" t="s">
        <v>1241</v>
      </c>
    </row>
    <row r="1101" spans="1:3" ht="39.6" x14ac:dyDescent="0.25">
      <c r="A1101" s="380">
        <v>2064</v>
      </c>
      <c r="B1101" s="544" t="s">
        <v>1367</v>
      </c>
      <c r="C1101" s="607" t="s">
        <v>1367</v>
      </c>
    </row>
    <row r="1102" spans="1:3" x14ac:dyDescent="0.25">
      <c r="A1102" s="380">
        <v>2065</v>
      </c>
      <c r="B1102" s="545" t="s">
        <v>1243</v>
      </c>
      <c r="C1102" s="606" t="s">
        <v>1243</v>
      </c>
    </row>
    <row r="1103" spans="1:3" x14ac:dyDescent="0.25">
      <c r="A1103" s="380">
        <v>2066</v>
      </c>
      <c r="B1103" s="545" t="s">
        <v>1369</v>
      </c>
      <c r="C1103" s="606" t="s">
        <v>1369</v>
      </c>
    </row>
    <row r="1104" spans="1:3" x14ac:dyDescent="0.25">
      <c r="A1104" s="380">
        <v>2067</v>
      </c>
      <c r="B1104" s="555" t="s">
        <v>1370</v>
      </c>
      <c r="C1104" s="627" t="s">
        <v>1370</v>
      </c>
    </row>
    <row r="1105" spans="1:3" ht="26.4" x14ac:dyDescent="0.25">
      <c r="A1105" s="380">
        <v>2068</v>
      </c>
      <c r="B1105" s="544" t="s">
        <v>1368</v>
      </c>
      <c r="C1105" s="607" t="s">
        <v>1368</v>
      </c>
    </row>
    <row r="1106" spans="1:3" x14ac:dyDescent="0.25">
      <c r="A1106" s="380">
        <v>2069</v>
      </c>
      <c r="B1106" s="545" t="s">
        <v>1242</v>
      </c>
      <c r="C1106" s="606" t="s">
        <v>1242</v>
      </c>
    </row>
    <row r="1107" spans="1:3" ht="20.399999999999999" x14ac:dyDescent="0.25">
      <c r="A1107" s="380">
        <v>2070</v>
      </c>
      <c r="B1107" s="551" t="s">
        <v>1371</v>
      </c>
      <c r="C1107" s="516" t="s">
        <v>1371</v>
      </c>
    </row>
    <row r="1108" spans="1:3" ht="20.399999999999999" x14ac:dyDescent="0.25">
      <c r="A1108" s="380">
        <v>2071</v>
      </c>
      <c r="B1108" s="551" t="s">
        <v>1372</v>
      </c>
      <c r="C1108" s="516" t="s">
        <v>1372</v>
      </c>
    </row>
    <row r="1109" spans="1:3" x14ac:dyDescent="0.25">
      <c r="A1109" s="380">
        <v>2072</v>
      </c>
      <c r="B1109" s="554" t="s">
        <v>1398</v>
      </c>
      <c r="C1109" s="516" t="s">
        <v>1398</v>
      </c>
    </row>
    <row r="1110" spans="1:3" x14ac:dyDescent="0.25">
      <c r="A1110" s="380">
        <v>2073</v>
      </c>
      <c r="B1110" s="555" t="s">
        <v>1271</v>
      </c>
      <c r="C1110" s="627" t="s">
        <v>1271</v>
      </c>
    </row>
    <row r="1111" spans="1:3" ht="20.399999999999999" x14ac:dyDescent="0.25">
      <c r="A1111" s="380">
        <v>2074</v>
      </c>
      <c r="B1111" s="556" t="s">
        <v>1272</v>
      </c>
      <c r="C1111" s="512" t="s">
        <v>1272</v>
      </c>
    </row>
    <row r="1112" spans="1:3" x14ac:dyDescent="0.25">
      <c r="A1112" s="380">
        <v>2075</v>
      </c>
      <c r="B1112" s="554" t="s">
        <v>1361</v>
      </c>
      <c r="C1112" s="516" t="s">
        <v>1361</v>
      </c>
    </row>
    <row r="1113" spans="1:3" x14ac:dyDescent="0.25">
      <c r="A1113" s="380">
        <v>2076</v>
      </c>
      <c r="B1113" s="165" t="s">
        <v>1006</v>
      </c>
      <c r="C1113" s="514" t="s">
        <v>1006</v>
      </c>
    </row>
    <row r="1114" spans="1:3" x14ac:dyDescent="0.25">
      <c r="A1114" s="380">
        <v>2077</v>
      </c>
      <c r="B1114" s="297" t="s">
        <v>1485</v>
      </c>
      <c r="C1114" s="514" t="s">
        <v>1485</v>
      </c>
    </row>
    <row r="1115" spans="1:3" x14ac:dyDescent="0.25">
      <c r="A1115" s="380">
        <v>2078</v>
      </c>
      <c r="B1115" s="297" t="s">
        <v>1003</v>
      </c>
      <c r="C1115" s="514" t="s">
        <v>1003</v>
      </c>
    </row>
    <row r="1116" spans="1:3" ht="30.6" x14ac:dyDescent="0.25">
      <c r="A1116" s="380">
        <v>2079</v>
      </c>
      <c r="B1116" s="554" t="s">
        <v>1374</v>
      </c>
      <c r="C1116" s="516" t="s">
        <v>1374</v>
      </c>
    </row>
    <row r="1117" spans="1:3" ht="40.799999999999997" x14ac:dyDescent="0.25">
      <c r="A1117" s="380">
        <v>2080</v>
      </c>
      <c r="B1117" s="299" t="s">
        <v>1382</v>
      </c>
      <c r="C1117" s="512" t="s">
        <v>1382</v>
      </c>
    </row>
    <row r="1118" spans="1:3" x14ac:dyDescent="0.25">
      <c r="A1118" s="380">
        <v>2081</v>
      </c>
      <c r="B1118" s="95" t="s">
        <v>1351</v>
      </c>
      <c r="C1118" s="514" t="s">
        <v>1351</v>
      </c>
    </row>
    <row r="1119" spans="1:3" ht="20.399999999999999" x14ac:dyDescent="0.25">
      <c r="A1119" s="380">
        <v>2082</v>
      </c>
      <c r="B1119" s="557" t="s">
        <v>1383</v>
      </c>
      <c r="C1119" s="516" t="s">
        <v>1383</v>
      </c>
    </row>
    <row r="1120" spans="1:3" ht="20.399999999999999" x14ac:dyDescent="0.25">
      <c r="A1120" s="380">
        <v>2083</v>
      </c>
      <c r="B1120" s="557" t="s">
        <v>1394</v>
      </c>
      <c r="C1120" s="516" t="s">
        <v>1394</v>
      </c>
    </row>
    <row r="1121" spans="1:3" x14ac:dyDescent="0.25">
      <c r="A1121" s="380">
        <v>2084</v>
      </c>
      <c r="B1121" s="562" t="s">
        <v>1259</v>
      </c>
      <c r="C1121" s="611" t="s">
        <v>1259</v>
      </c>
    </row>
    <row r="1122" spans="1:3" x14ac:dyDescent="0.25">
      <c r="A1122" s="380">
        <v>2085</v>
      </c>
      <c r="B1122" s="562" t="s">
        <v>1261</v>
      </c>
      <c r="C1122" s="611" t="s">
        <v>1261</v>
      </c>
    </row>
    <row r="1123" spans="1:3" x14ac:dyDescent="0.25">
      <c r="A1123" s="380">
        <v>2086</v>
      </c>
      <c r="B1123" s="562" t="s">
        <v>1262</v>
      </c>
      <c r="C1123" s="611" t="s">
        <v>1262</v>
      </c>
    </row>
    <row r="1124" spans="1:3" x14ac:dyDescent="0.25">
      <c r="A1124" s="380">
        <v>2087</v>
      </c>
      <c r="B1124" s="562" t="s">
        <v>1355</v>
      </c>
      <c r="C1124" s="611" t="s">
        <v>1355</v>
      </c>
    </row>
    <row r="1125" spans="1:3" x14ac:dyDescent="0.25">
      <c r="A1125" s="380">
        <v>2088</v>
      </c>
      <c r="B1125" s="95" t="s">
        <v>1395</v>
      </c>
      <c r="C1125" s="514" t="s">
        <v>1395</v>
      </c>
    </row>
    <row r="1126" spans="1:3" x14ac:dyDescent="0.25">
      <c r="A1126" s="380">
        <v>2089</v>
      </c>
      <c r="B1126" s="95" t="s">
        <v>1403</v>
      </c>
      <c r="C1126" s="514" t="s">
        <v>1403</v>
      </c>
    </row>
    <row r="1127" spans="1:3" ht="26.4" x14ac:dyDescent="0.25">
      <c r="A1127" s="380">
        <v>2090</v>
      </c>
      <c r="B1127" s="552" t="s">
        <v>1465</v>
      </c>
      <c r="C1127" s="515" t="s">
        <v>1465</v>
      </c>
    </row>
    <row r="1128" spans="1:3" x14ac:dyDescent="0.25">
      <c r="A1128" s="380">
        <v>2091</v>
      </c>
      <c r="B1128" s="552" t="s">
        <v>1466</v>
      </c>
      <c r="C1128" s="515" t="s">
        <v>1466</v>
      </c>
    </row>
    <row r="1129" spans="1:3" x14ac:dyDescent="0.25">
      <c r="A1129" s="380">
        <v>2092</v>
      </c>
      <c r="B1129" s="552" t="s">
        <v>1467</v>
      </c>
      <c r="C1129" s="515" t="s">
        <v>1467</v>
      </c>
    </row>
    <row r="1130" spans="1:3" ht="20.399999999999999" x14ac:dyDescent="0.25">
      <c r="A1130" s="380">
        <v>2093</v>
      </c>
      <c r="B1130" s="551" t="s">
        <v>1468</v>
      </c>
      <c r="C1130" s="516" t="s">
        <v>1468</v>
      </c>
    </row>
    <row r="1131" spans="1:3" x14ac:dyDescent="0.25">
      <c r="A1131" s="380">
        <v>2094</v>
      </c>
      <c r="B1131" s="559" t="s">
        <v>1325</v>
      </c>
      <c r="C1131" s="512" t="s">
        <v>1325</v>
      </c>
    </row>
    <row r="1132" spans="1:3" x14ac:dyDescent="0.25">
      <c r="A1132" s="380">
        <v>2095</v>
      </c>
      <c r="B1132" s="560" t="s">
        <v>1326</v>
      </c>
      <c r="C1132" s="628" t="s">
        <v>1326</v>
      </c>
    </row>
    <row r="1133" spans="1:3" ht="20.399999999999999" x14ac:dyDescent="0.25">
      <c r="A1133" s="380">
        <v>2096</v>
      </c>
      <c r="B1133" s="558" t="s">
        <v>1327</v>
      </c>
      <c r="C1133" s="629" t="s">
        <v>1327</v>
      </c>
    </row>
    <row r="1134" spans="1:3" ht="20.399999999999999" x14ac:dyDescent="0.25">
      <c r="A1134" s="380">
        <v>2097</v>
      </c>
      <c r="B1134" s="558" t="s">
        <v>1469</v>
      </c>
      <c r="C1134" s="629" t="s">
        <v>1469</v>
      </c>
    </row>
    <row r="1135" spans="1:3" x14ac:dyDescent="0.25">
      <c r="A1135" s="380">
        <v>2098</v>
      </c>
      <c r="B1135" s="560" t="s">
        <v>1328</v>
      </c>
      <c r="C1135" s="628" t="s">
        <v>1328</v>
      </c>
    </row>
    <row r="1136" spans="1:3" ht="40.799999999999997" x14ac:dyDescent="0.25">
      <c r="A1136" s="380">
        <v>2099</v>
      </c>
      <c r="B1136" s="558" t="s">
        <v>1470</v>
      </c>
      <c r="C1136" s="629" t="s">
        <v>1470</v>
      </c>
    </row>
    <row r="1137" spans="1:3" ht="30.6" x14ac:dyDescent="0.25">
      <c r="A1137" s="380">
        <v>2100</v>
      </c>
      <c r="B1137" s="558" t="s">
        <v>1471</v>
      </c>
      <c r="C1137" s="629" t="s">
        <v>1471</v>
      </c>
    </row>
    <row r="1138" spans="1:3" ht="20.399999999999999" x14ac:dyDescent="0.25">
      <c r="A1138" s="380">
        <v>2101</v>
      </c>
      <c r="B1138" s="299" t="s">
        <v>1384</v>
      </c>
      <c r="C1138" s="512" t="s">
        <v>1384</v>
      </c>
    </row>
    <row r="1139" spans="1:3" ht="20.399999999999999" x14ac:dyDescent="0.25">
      <c r="A1139" s="380">
        <v>2102</v>
      </c>
      <c r="B1139" s="557" t="s">
        <v>1458</v>
      </c>
      <c r="C1139" s="516" t="s">
        <v>1458</v>
      </c>
    </row>
    <row r="1140" spans="1:3" x14ac:dyDescent="0.25">
      <c r="A1140" s="380">
        <v>2103</v>
      </c>
      <c r="B1140" s="552" t="s">
        <v>1385</v>
      </c>
      <c r="C1140" s="515" t="s">
        <v>1385</v>
      </c>
    </row>
    <row r="1141" spans="1:3" x14ac:dyDescent="0.25">
      <c r="A1141" s="380">
        <v>2104</v>
      </c>
      <c r="B1141" s="552" t="s">
        <v>1386</v>
      </c>
      <c r="C1141" s="515" t="s">
        <v>1386</v>
      </c>
    </row>
    <row r="1142" spans="1:3" ht="20.399999999999999" x14ac:dyDescent="0.25">
      <c r="A1142" s="380">
        <v>2105</v>
      </c>
      <c r="B1142" s="557" t="s">
        <v>1324</v>
      </c>
      <c r="C1142" s="516" t="s">
        <v>1324</v>
      </c>
    </row>
    <row r="1143" spans="1:3" ht="17.399999999999999" x14ac:dyDescent="0.25">
      <c r="A1143" s="380">
        <v>2106</v>
      </c>
      <c r="B1143" s="307" t="s">
        <v>1299</v>
      </c>
      <c r="C1143" s="616" t="s">
        <v>1299</v>
      </c>
    </row>
    <row r="1144" spans="1:3" ht="20.399999999999999" x14ac:dyDescent="0.25">
      <c r="A1144" s="380">
        <v>2107</v>
      </c>
      <c r="B1144" s="563" t="s">
        <v>1375</v>
      </c>
      <c r="C1144" s="620" t="s">
        <v>1375</v>
      </c>
    </row>
    <row r="1145" spans="1:3" ht="26.4" x14ac:dyDescent="0.25">
      <c r="A1145" s="380">
        <v>2108</v>
      </c>
      <c r="B1145" s="564" t="s">
        <v>1376</v>
      </c>
      <c r="C1145" s="515" t="s">
        <v>1376</v>
      </c>
    </row>
    <row r="1146" spans="1:3" ht="40.799999999999997" x14ac:dyDescent="0.25">
      <c r="A1146" s="380">
        <v>2109</v>
      </c>
      <c r="B1146" s="565" t="s">
        <v>1337</v>
      </c>
      <c r="C1146" s="516" t="s">
        <v>1337</v>
      </c>
    </row>
    <row r="1147" spans="1:3" ht="20.399999999999999" x14ac:dyDescent="0.25">
      <c r="A1147" s="380">
        <v>2110</v>
      </c>
      <c r="B1147" s="566" t="s">
        <v>1338</v>
      </c>
      <c r="C1147" s="516" t="s">
        <v>1338</v>
      </c>
    </row>
    <row r="1148" spans="1:3" x14ac:dyDescent="0.25">
      <c r="A1148" s="380">
        <v>2111</v>
      </c>
      <c r="B1148" s="315" t="s">
        <v>1251</v>
      </c>
      <c r="C1148" s="611" t="s">
        <v>1251</v>
      </c>
    </row>
    <row r="1149" spans="1:3" x14ac:dyDescent="0.25">
      <c r="A1149" s="380">
        <v>2112</v>
      </c>
      <c r="B1149" s="595" t="s">
        <v>1250</v>
      </c>
      <c r="C1149" s="611" t="s">
        <v>1250</v>
      </c>
    </row>
    <row r="1150" spans="1:3" x14ac:dyDescent="0.25">
      <c r="A1150" s="380">
        <v>2113</v>
      </c>
      <c r="B1150" s="598" t="s">
        <v>1336</v>
      </c>
      <c r="C1150" s="611" t="s">
        <v>1336</v>
      </c>
    </row>
    <row r="1151" spans="1:3" x14ac:dyDescent="0.25">
      <c r="A1151" s="380">
        <v>2114</v>
      </c>
      <c r="B1151" s="315" t="s">
        <v>1252</v>
      </c>
      <c r="C1151" s="611" t="s">
        <v>1252</v>
      </c>
    </row>
    <row r="1152" spans="1:3" x14ac:dyDescent="0.25">
      <c r="A1152" s="380">
        <v>2115</v>
      </c>
      <c r="B1152" s="315" t="s">
        <v>1253</v>
      </c>
      <c r="C1152" s="611" t="s">
        <v>1253</v>
      </c>
    </row>
    <row r="1153" spans="1:3" x14ac:dyDescent="0.25">
      <c r="A1153" s="380">
        <v>2116</v>
      </c>
      <c r="B1153" s="315" t="s">
        <v>1254</v>
      </c>
      <c r="C1153" s="611" t="s">
        <v>1254</v>
      </c>
    </row>
    <row r="1154" spans="1:3" x14ac:dyDescent="0.25">
      <c r="A1154" s="380">
        <v>2117</v>
      </c>
      <c r="B1154" s="315" t="s">
        <v>1255</v>
      </c>
      <c r="C1154" s="611" t="s">
        <v>1255</v>
      </c>
    </row>
    <row r="1155" spans="1:3" x14ac:dyDescent="0.25">
      <c r="A1155" s="380">
        <v>2118</v>
      </c>
      <c r="B1155" s="315" t="s">
        <v>1335</v>
      </c>
      <c r="C1155" s="611" t="s">
        <v>1335</v>
      </c>
    </row>
    <row r="1156" spans="1:3" ht="20.399999999999999" x14ac:dyDescent="0.25">
      <c r="A1156" s="380">
        <v>2119</v>
      </c>
      <c r="B1156" s="633" t="s">
        <v>1484</v>
      </c>
      <c r="C1156" s="611" t="s">
        <v>1484</v>
      </c>
    </row>
    <row r="1157" spans="1:3" ht="15.6" x14ac:dyDescent="0.3">
      <c r="A1157" s="380">
        <v>2120</v>
      </c>
      <c r="B1157" s="111" t="s">
        <v>1300</v>
      </c>
      <c r="C1157" s="517" t="s">
        <v>1300</v>
      </c>
    </row>
    <row r="1158" spans="1:3" ht="17.399999999999999" x14ac:dyDescent="0.25">
      <c r="A1158" s="380">
        <v>2121</v>
      </c>
      <c r="B1158" s="567" t="s">
        <v>1379</v>
      </c>
      <c r="C1158" s="609" t="s">
        <v>1379</v>
      </c>
    </row>
    <row r="1159" spans="1:3" ht="55.2" x14ac:dyDescent="0.25">
      <c r="A1159" s="380">
        <v>2122</v>
      </c>
      <c r="B1159" s="570" t="s">
        <v>1381</v>
      </c>
      <c r="C1159" s="630" t="s">
        <v>1381</v>
      </c>
    </row>
    <row r="1160" spans="1:3" ht="26.4" x14ac:dyDescent="0.25">
      <c r="A1160" s="380">
        <v>2123</v>
      </c>
      <c r="B1160" s="549" t="s">
        <v>1380</v>
      </c>
      <c r="C1160" s="607" t="s">
        <v>1380</v>
      </c>
    </row>
    <row r="1161" spans="1:3" ht="45.6" x14ac:dyDescent="0.25">
      <c r="A1161" s="380">
        <v>2124</v>
      </c>
      <c r="B1161" s="571" t="s">
        <v>1390</v>
      </c>
      <c r="C1161" s="631" t="s">
        <v>1390</v>
      </c>
    </row>
    <row r="1162" spans="1:3" ht="22.8" x14ac:dyDescent="0.25">
      <c r="A1162" s="380">
        <v>2125</v>
      </c>
      <c r="B1162" s="569" t="s">
        <v>1314</v>
      </c>
      <c r="C1162" s="586" t="s">
        <v>1314</v>
      </c>
    </row>
    <row r="1163" spans="1:3" x14ac:dyDescent="0.25">
      <c r="A1163" s="380">
        <v>2126</v>
      </c>
      <c r="B1163" s="569" t="s">
        <v>1304</v>
      </c>
      <c r="C1163" s="586" t="s">
        <v>1304</v>
      </c>
    </row>
    <row r="1164" spans="1:3" ht="34.200000000000003" x14ac:dyDescent="0.25">
      <c r="A1164" s="380">
        <v>2127</v>
      </c>
      <c r="B1164" s="569" t="s">
        <v>1305</v>
      </c>
      <c r="C1164" s="586" t="s">
        <v>1305</v>
      </c>
    </row>
    <row r="1165" spans="1:3" ht="22.8" x14ac:dyDescent="0.25">
      <c r="A1165" s="380">
        <v>2128</v>
      </c>
      <c r="B1165" s="569" t="s">
        <v>1306</v>
      </c>
      <c r="C1165" s="586" t="s">
        <v>1306</v>
      </c>
    </row>
    <row r="1166" spans="1:3" x14ac:dyDescent="0.25">
      <c r="A1166" s="380">
        <v>2129</v>
      </c>
      <c r="B1166" s="455" t="s">
        <v>1302</v>
      </c>
      <c r="C1166" s="627" t="s">
        <v>1302</v>
      </c>
    </row>
    <row r="1167" spans="1:3" ht="15.6" x14ac:dyDescent="0.25">
      <c r="A1167" s="380">
        <v>2130</v>
      </c>
      <c r="B1167" s="568" t="s">
        <v>1315</v>
      </c>
      <c r="C1167" s="605" t="s">
        <v>1476</v>
      </c>
    </row>
    <row r="1168" spans="1:3" ht="15.6" x14ac:dyDescent="0.25">
      <c r="A1168" s="380">
        <v>2131</v>
      </c>
      <c r="B1168" s="568" t="s">
        <v>1316</v>
      </c>
      <c r="C1168" s="605" t="s">
        <v>1477</v>
      </c>
    </row>
    <row r="1169" spans="1:3" x14ac:dyDescent="0.25">
      <c r="A1169" s="380">
        <v>2132</v>
      </c>
      <c r="B1169" s="568" t="s">
        <v>1256</v>
      </c>
      <c r="C1169" s="605" t="s">
        <v>1256</v>
      </c>
    </row>
    <row r="1170" spans="1:3" x14ac:dyDescent="0.25">
      <c r="A1170" s="380">
        <v>2133</v>
      </c>
      <c r="B1170" s="568" t="s">
        <v>1257</v>
      </c>
      <c r="C1170" s="605" t="s">
        <v>1257</v>
      </c>
    </row>
    <row r="1171" spans="1:3" x14ac:dyDescent="0.25">
      <c r="A1171" s="380">
        <v>2134</v>
      </c>
      <c r="B1171" s="568" t="s">
        <v>1258</v>
      </c>
      <c r="C1171" s="605" t="s">
        <v>1258</v>
      </c>
    </row>
    <row r="1172" spans="1:3" ht="45.6" x14ac:dyDescent="0.25">
      <c r="A1172" s="380">
        <v>2135</v>
      </c>
      <c r="B1172" s="579" t="s">
        <v>1320</v>
      </c>
      <c r="C1172" s="586" t="s">
        <v>1320</v>
      </c>
    </row>
    <row r="1173" spans="1:3" x14ac:dyDescent="0.25">
      <c r="A1173" s="380">
        <v>2136</v>
      </c>
      <c r="B1173" s="455" t="s">
        <v>1330</v>
      </c>
      <c r="C1173" s="627" t="s">
        <v>1330</v>
      </c>
    </row>
    <row r="1174" spans="1:3" x14ac:dyDescent="0.25">
      <c r="A1174" s="380">
        <v>2137</v>
      </c>
      <c r="B1174" s="455" t="s">
        <v>1331</v>
      </c>
      <c r="C1174" s="627" t="s">
        <v>1331</v>
      </c>
    </row>
    <row r="1175" spans="1:3" ht="34.200000000000003" x14ac:dyDescent="0.25">
      <c r="A1175" s="380">
        <v>2138</v>
      </c>
      <c r="B1175" s="572" t="s">
        <v>1377</v>
      </c>
      <c r="C1175" s="586" t="s">
        <v>1377</v>
      </c>
    </row>
    <row r="1176" spans="1:3" x14ac:dyDescent="0.25">
      <c r="A1176" s="380">
        <v>2139</v>
      </c>
      <c r="B1176" s="580" t="s">
        <v>1339</v>
      </c>
      <c r="C1176" s="607" t="s">
        <v>1339</v>
      </c>
    </row>
    <row r="1177" spans="1:3" ht="13.8" thickBot="1" x14ac:dyDescent="0.3">
      <c r="A1177" s="380">
        <v>2140</v>
      </c>
      <c r="B1177" s="580" t="s">
        <v>1354</v>
      </c>
      <c r="C1177" s="607" t="s">
        <v>1354</v>
      </c>
    </row>
    <row r="1178" spans="1:3" ht="13.8" thickBot="1" x14ac:dyDescent="0.3">
      <c r="A1178" s="380">
        <v>2141</v>
      </c>
      <c r="B1178" s="581" t="s">
        <v>1260</v>
      </c>
      <c r="C1178" s="607" t="s">
        <v>1260</v>
      </c>
    </row>
    <row r="1179" spans="1:3" x14ac:dyDescent="0.25">
      <c r="A1179" s="380">
        <v>2142</v>
      </c>
      <c r="B1179" s="599" t="s">
        <v>1308</v>
      </c>
      <c r="C1179" s="607" t="s">
        <v>1308</v>
      </c>
    </row>
    <row r="1180" spans="1:3" x14ac:dyDescent="0.25">
      <c r="A1180" s="380">
        <v>2143</v>
      </c>
      <c r="B1180" s="573" t="s">
        <v>1307</v>
      </c>
      <c r="C1180" s="632" t="s">
        <v>1307</v>
      </c>
    </row>
    <row r="1181" spans="1:3" x14ac:dyDescent="0.25">
      <c r="A1181" s="380">
        <v>2144</v>
      </c>
      <c r="B1181" s="455" t="s">
        <v>1334</v>
      </c>
      <c r="C1181" s="627" t="s">
        <v>1334</v>
      </c>
    </row>
    <row r="1182" spans="1:3" ht="34.200000000000003" x14ac:dyDescent="0.25">
      <c r="A1182" s="380">
        <v>2145</v>
      </c>
      <c r="B1182" s="569" t="s">
        <v>1473</v>
      </c>
      <c r="C1182" s="586" t="s">
        <v>1473</v>
      </c>
    </row>
    <row r="1183" spans="1:3" x14ac:dyDescent="0.25">
      <c r="A1183" s="380">
        <v>2146</v>
      </c>
      <c r="B1183" t="s">
        <v>1378</v>
      </c>
      <c r="C1183" s="663" t="s">
        <v>1378</v>
      </c>
    </row>
    <row r="1184" spans="1:3" x14ac:dyDescent="0.25">
      <c r="A1184" s="380">
        <v>2147</v>
      </c>
      <c r="B1184" s="600" t="s">
        <v>1263</v>
      </c>
      <c r="C1184" s="607" t="s">
        <v>1263</v>
      </c>
    </row>
    <row r="1185" spans="1:3" x14ac:dyDescent="0.25">
      <c r="A1185" s="380">
        <v>2148</v>
      </c>
      <c r="B1185" s="600" t="s">
        <v>1264</v>
      </c>
      <c r="C1185" s="607" t="s">
        <v>1264</v>
      </c>
    </row>
    <row r="1186" spans="1:3" ht="15.6" x14ac:dyDescent="0.25">
      <c r="A1186" s="380">
        <v>2149</v>
      </c>
      <c r="B1186" s="601" t="s">
        <v>1472</v>
      </c>
      <c r="C1186" s="607" t="s">
        <v>1478</v>
      </c>
    </row>
    <row r="1187" spans="1:3" x14ac:dyDescent="0.25">
      <c r="A1187" s="380">
        <v>2150</v>
      </c>
      <c r="B1187" s="600" t="s">
        <v>1265</v>
      </c>
      <c r="C1187" s="607" t="s">
        <v>1265</v>
      </c>
    </row>
    <row r="1188" spans="1:3" x14ac:dyDescent="0.25">
      <c r="A1188" s="380">
        <v>2151</v>
      </c>
      <c r="B1188" s="600" t="s">
        <v>1266</v>
      </c>
      <c r="C1188" s="607" t="s">
        <v>1266</v>
      </c>
    </row>
    <row r="1189" spans="1:3" x14ac:dyDescent="0.25">
      <c r="A1189" s="380">
        <v>2152</v>
      </c>
      <c r="B1189" s="600" t="s">
        <v>1267</v>
      </c>
      <c r="C1189" s="607" t="s">
        <v>1267</v>
      </c>
    </row>
    <row r="1190" spans="1:3" ht="15.6" x14ac:dyDescent="0.25">
      <c r="A1190" s="380">
        <v>2153</v>
      </c>
      <c r="B1190" s="600" t="s">
        <v>1317</v>
      </c>
      <c r="C1190" s="607" t="s">
        <v>1479</v>
      </c>
    </row>
    <row r="1191" spans="1:3" x14ac:dyDescent="0.25">
      <c r="A1191" s="380">
        <v>2154</v>
      </c>
      <c r="B1191" s="602" t="s">
        <v>1268</v>
      </c>
      <c r="C1191" s="607" t="s">
        <v>1268</v>
      </c>
    </row>
    <row r="1192" spans="1:3" x14ac:dyDescent="0.25">
      <c r="A1192" s="380">
        <v>2155</v>
      </c>
      <c r="B1192" s="600" t="s">
        <v>1269</v>
      </c>
      <c r="C1192" s="607" t="s">
        <v>1269</v>
      </c>
    </row>
    <row r="1193" spans="1:3" x14ac:dyDescent="0.25">
      <c r="A1193" s="380">
        <v>2156</v>
      </c>
      <c r="B1193" s="600" t="s">
        <v>1270</v>
      </c>
      <c r="C1193" s="607" t="s">
        <v>1270</v>
      </c>
    </row>
    <row r="1194" spans="1:3" x14ac:dyDescent="0.25">
      <c r="A1194" s="380">
        <v>2157</v>
      </c>
      <c r="B1194" s="582" t="s">
        <v>1456</v>
      </c>
      <c r="C1194" s="605" t="s">
        <v>1456</v>
      </c>
    </row>
    <row r="1195" spans="1:3" x14ac:dyDescent="0.25">
      <c r="A1195" s="380">
        <v>2158</v>
      </c>
      <c r="B1195" s="292" t="s">
        <v>1400</v>
      </c>
      <c r="C1195" s="605" t="s">
        <v>1400</v>
      </c>
    </row>
    <row r="1196" spans="1:3" x14ac:dyDescent="0.25">
      <c r="A1196" s="380">
        <v>2159</v>
      </c>
      <c r="B1196" s="292" t="s">
        <v>1399</v>
      </c>
      <c r="C1196" s="605" t="s">
        <v>1399</v>
      </c>
    </row>
    <row r="1197" spans="1:3" x14ac:dyDescent="0.25">
      <c r="A1197" s="380">
        <v>2160</v>
      </c>
      <c r="B1197" s="292" t="s">
        <v>1401</v>
      </c>
      <c r="C1197" s="605" t="s">
        <v>1401</v>
      </c>
    </row>
    <row r="1198" spans="1:3" x14ac:dyDescent="0.25">
      <c r="A1198" s="380">
        <v>2161</v>
      </c>
      <c r="B1198" s="39" t="s">
        <v>1397</v>
      </c>
      <c r="C1198" s="605" t="s">
        <v>1397</v>
      </c>
    </row>
    <row r="1199" spans="1:3" x14ac:dyDescent="0.25">
      <c r="A1199" s="380">
        <v>2162</v>
      </c>
      <c r="B1199" s="39" t="s">
        <v>1373</v>
      </c>
      <c r="C1199" s="605" t="s">
        <v>1373</v>
      </c>
    </row>
    <row r="1200" spans="1:3" x14ac:dyDescent="0.25">
      <c r="A1200" s="380">
        <v>2163</v>
      </c>
      <c r="B1200" s="583" t="s">
        <v>1312</v>
      </c>
      <c r="C1200" s="605" t="s">
        <v>1312</v>
      </c>
    </row>
    <row r="1201" spans="1:3" x14ac:dyDescent="0.25">
      <c r="A1201" s="380">
        <v>2164</v>
      </c>
      <c r="B1201" s="583" t="s">
        <v>1313</v>
      </c>
      <c r="C1201" s="605" t="s">
        <v>1313</v>
      </c>
    </row>
    <row r="1202" spans="1:3" x14ac:dyDescent="0.25">
      <c r="A1202" s="380">
        <v>2165</v>
      </c>
      <c r="B1202" s="292" t="s">
        <v>1405</v>
      </c>
      <c r="C1202" s="605" t="s">
        <v>1405</v>
      </c>
    </row>
    <row r="1203" spans="1:3" x14ac:dyDescent="0.25">
      <c r="A1203" s="380">
        <v>2166</v>
      </c>
      <c r="B1203" s="39" t="s">
        <v>49</v>
      </c>
      <c r="C1203" s="605" t="s">
        <v>49</v>
      </c>
    </row>
    <row r="1204" spans="1:3" x14ac:dyDescent="0.25">
      <c r="A1204" s="380">
        <v>2167</v>
      </c>
      <c r="B1204" s="39" t="s">
        <v>51</v>
      </c>
      <c r="C1204" s="605" t="s">
        <v>51</v>
      </c>
    </row>
    <row r="1205" spans="1:3" x14ac:dyDescent="0.25">
      <c r="A1205" s="380">
        <v>2168</v>
      </c>
      <c r="B1205" s="39" t="s">
        <v>828</v>
      </c>
      <c r="C1205" s="605" t="s">
        <v>828</v>
      </c>
    </row>
    <row r="1206" spans="1:3" x14ac:dyDescent="0.25">
      <c r="A1206" s="380">
        <v>2169</v>
      </c>
      <c r="B1206" s="39" t="s">
        <v>53</v>
      </c>
      <c r="C1206" s="605" t="s">
        <v>53</v>
      </c>
    </row>
    <row r="1207" spans="1:3" x14ac:dyDescent="0.25">
      <c r="A1207" s="380">
        <v>2170</v>
      </c>
      <c r="B1207" s="39" t="s">
        <v>55</v>
      </c>
      <c r="C1207" s="605" t="s">
        <v>55</v>
      </c>
    </row>
    <row r="1208" spans="1:3" x14ac:dyDescent="0.25">
      <c r="A1208" s="380">
        <v>2171</v>
      </c>
      <c r="B1208" s="39" t="s">
        <v>57</v>
      </c>
      <c r="C1208" s="605" t="s">
        <v>57</v>
      </c>
    </row>
    <row r="1209" spans="1:3" x14ac:dyDescent="0.25">
      <c r="A1209" s="380">
        <v>2172</v>
      </c>
      <c r="B1209" s="39" t="s">
        <v>59</v>
      </c>
      <c r="C1209" s="605" t="s">
        <v>59</v>
      </c>
    </row>
    <row r="1210" spans="1:3" x14ac:dyDescent="0.25">
      <c r="A1210" s="380">
        <v>2173</v>
      </c>
      <c r="B1210" s="39" t="s">
        <v>61</v>
      </c>
      <c r="C1210" s="605" t="s">
        <v>61</v>
      </c>
    </row>
    <row r="1211" spans="1:3" x14ac:dyDescent="0.25">
      <c r="A1211" s="380">
        <v>2174</v>
      </c>
      <c r="B1211" s="39" t="s">
        <v>63</v>
      </c>
      <c r="C1211" s="605" t="s">
        <v>63</v>
      </c>
    </row>
    <row r="1212" spans="1:3" x14ac:dyDescent="0.25">
      <c r="A1212" s="380">
        <v>2175</v>
      </c>
      <c r="B1212" s="39" t="s">
        <v>65</v>
      </c>
      <c r="C1212" s="605" t="s">
        <v>65</v>
      </c>
    </row>
    <row r="1213" spans="1:3" x14ac:dyDescent="0.25">
      <c r="A1213" s="380">
        <v>2176</v>
      </c>
      <c r="B1213" s="39" t="s">
        <v>830</v>
      </c>
      <c r="C1213" s="605" t="s">
        <v>830</v>
      </c>
    </row>
    <row r="1214" spans="1:3" x14ac:dyDescent="0.25">
      <c r="A1214" s="380">
        <v>2177</v>
      </c>
      <c r="B1214" s="39" t="s">
        <v>67</v>
      </c>
      <c r="C1214" s="605" t="s">
        <v>67</v>
      </c>
    </row>
    <row r="1215" spans="1:3" x14ac:dyDescent="0.25">
      <c r="A1215" s="380">
        <v>2178</v>
      </c>
      <c r="B1215" s="39" t="s">
        <v>69</v>
      </c>
      <c r="C1215" s="605" t="s">
        <v>69</v>
      </c>
    </row>
    <row r="1216" spans="1:3" x14ac:dyDescent="0.25">
      <c r="A1216" s="380">
        <v>2179</v>
      </c>
      <c r="B1216" s="39" t="s">
        <v>71</v>
      </c>
      <c r="C1216" s="605" t="s">
        <v>71</v>
      </c>
    </row>
    <row r="1217" spans="1:3" x14ac:dyDescent="0.25">
      <c r="A1217" s="380">
        <v>2180</v>
      </c>
      <c r="B1217" s="39" t="s">
        <v>73</v>
      </c>
      <c r="C1217" s="605" t="s">
        <v>73</v>
      </c>
    </row>
    <row r="1218" spans="1:3" x14ac:dyDescent="0.25">
      <c r="A1218" s="380">
        <v>2181</v>
      </c>
      <c r="B1218" s="39" t="s">
        <v>75</v>
      </c>
      <c r="C1218" s="605" t="s">
        <v>75</v>
      </c>
    </row>
    <row r="1219" spans="1:3" x14ac:dyDescent="0.25">
      <c r="A1219" s="380">
        <v>2182</v>
      </c>
      <c r="B1219" s="39" t="s">
        <v>832</v>
      </c>
      <c r="C1219" s="605" t="s">
        <v>832</v>
      </c>
    </row>
    <row r="1220" spans="1:3" x14ac:dyDescent="0.25">
      <c r="A1220" s="380">
        <v>2183</v>
      </c>
      <c r="B1220" s="39" t="s">
        <v>77</v>
      </c>
      <c r="C1220" s="605" t="s">
        <v>77</v>
      </c>
    </row>
    <row r="1221" spans="1:3" x14ac:dyDescent="0.25">
      <c r="A1221" s="380">
        <v>2184</v>
      </c>
      <c r="B1221" s="39" t="s">
        <v>79</v>
      </c>
      <c r="C1221" s="605" t="s">
        <v>79</v>
      </c>
    </row>
    <row r="1222" spans="1:3" x14ac:dyDescent="0.25">
      <c r="A1222" s="380">
        <v>2185</v>
      </c>
      <c r="B1222" s="39" t="s">
        <v>83</v>
      </c>
      <c r="C1222" s="605" t="s">
        <v>83</v>
      </c>
    </row>
    <row r="1223" spans="1:3" x14ac:dyDescent="0.25">
      <c r="A1223" s="380">
        <v>2186</v>
      </c>
      <c r="B1223" s="39" t="s">
        <v>85</v>
      </c>
      <c r="C1223" s="605" t="s">
        <v>85</v>
      </c>
    </row>
    <row r="1224" spans="1:3" x14ac:dyDescent="0.25">
      <c r="A1224" s="380">
        <v>2187</v>
      </c>
      <c r="B1224" s="39" t="s">
        <v>87</v>
      </c>
      <c r="C1224" s="605" t="s">
        <v>87</v>
      </c>
    </row>
    <row r="1225" spans="1:3" x14ac:dyDescent="0.25">
      <c r="A1225" s="380">
        <v>2188</v>
      </c>
      <c r="B1225" s="39" t="s">
        <v>89</v>
      </c>
      <c r="C1225" s="605" t="s">
        <v>89</v>
      </c>
    </row>
    <row r="1226" spans="1:3" x14ac:dyDescent="0.25">
      <c r="A1226" s="380">
        <v>2189</v>
      </c>
      <c r="B1226" s="39" t="s">
        <v>91</v>
      </c>
      <c r="C1226" s="605" t="s">
        <v>91</v>
      </c>
    </row>
    <row r="1227" spans="1:3" x14ac:dyDescent="0.25">
      <c r="A1227" s="380">
        <v>2190</v>
      </c>
      <c r="B1227" s="39" t="s">
        <v>93</v>
      </c>
      <c r="C1227" s="605" t="s">
        <v>93</v>
      </c>
    </row>
    <row r="1228" spans="1:3" ht="24.6" x14ac:dyDescent="0.25">
      <c r="A1228" s="380">
        <v>2191</v>
      </c>
      <c r="B1228" s="574" t="s">
        <v>1486</v>
      </c>
      <c r="C1228" s="662" t="s">
        <v>1486</v>
      </c>
    </row>
    <row r="1229" spans="1:3" ht="34.799999999999997" x14ac:dyDescent="0.25">
      <c r="A1229" s="380">
        <v>2192</v>
      </c>
      <c r="B1229" s="634" t="s">
        <v>1500</v>
      </c>
      <c r="C1229" s="662" t="s">
        <v>1500</v>
      </c>
    </row>
    <row r="1230" spans="1:3" x14ac:dyDescent="0.25">
      <c r="A1230" s="380">
        <v>2193</v>
      </c>
      <c r="B1230" s="635" t="s">
        <v>1487</v>
      </c>
      <c r="C1230" s="662" t="s">
        <v>1487</v>
      </c>
    </row>
    <row r="1231" spans="1:3" x14ac:dyDescent="0.25">
      <c r="A1231" s="380">
        <v>2194</v>
      </c>
      <c r="B1231" s="638" t="s">
        <v>1488</v>
      </c>
      <c r="C1231" s="662" t="s">
        <v>1488</v>
      </c>
    </row>
    <row r="1232" spans="1:3" x14ac:dyDescent="0.25">
      <c r="A1232" s="380">
        <v>2195</v>
      </c>
      <c r="B1232" s="639" t="s">
        <v>1489</v>
      </c>
      <c r="C1232" s="662" t="s">
        <v>1489</v>
      </c>
    </row>
    <row r="1233" spans="1:3" x14ac:dyDescent="0.25">
      <c r="A1233" s="380">
        <v>2196</v>
      </c>
      <c r="B1233" s="639" t="s">
        <v>1490</v>
      </c>
      <c r="C1233" s="662" t="s">
        <v>1490</v>
      </c>
    </row>
    <row r="1234" spans="1:3" x14ac:dyDescent="0.25">
      <c r="A1234" s="380">
        <v>2197</v>
      </c>
      <c r="B1234" s="639" t="s">
        <v>1491</v>
      </c>
      <c r="C1234" s="662" t="s">
        <v>1491</v>
      </c>
    </row>
    <row r="1235" spans="1:3" x14ac:dyDescent="0.25">
      <c r="A1235" s="380">
        <v>2198</v>
      </c>
      <c r="B1235" s="639" t="s">
        <v>1492</v>
      </c>
      <c r="C1235" s="662" t="s">
        <v>1492</v>
      </c>
    </row>
    <row r="1236" spans="1:3" x14ac:dyDescent="0.25">
      <c r="A1236" s="380">
        <v>2199</v>
      </c>
      <c r="B1236" s="639" t="s">
        <v>1493</v>
      </c>
      <c r="C1236" s="662" t="s">
        <v>1493</v>
      </c>
    </row>
    <row r="1237" spans="1:3" x14ac:dyDescent="0.25">
      <c r="A1237" s="380">
        <v>2200</v>
      </c>
      <c r="B1237" s="639" t="s">
        <v>1494</v>
      </c>
      <c r="C1237" s="662" t="s">
        <v>1494</v>
      </c>
    </row>
    <row r="1238" spans="1:3" x14ac:dyDescent="0.25">
      <c r="A1238" s="380">
        <v>2201</v>
      </c>
      <c r="B1238" s="639" t="s">
        <v>1495</v>
      </c>
      <c r="C1238" s="662" t="s">
        <v>1495</v>
      </c>
    </row>
    <row r="1239" spans="1:3" x14ac:dyDescent="0.25">
      <c r="A1239" s="380">
        <v>2202</v>
      </c>
      <c r="B1239" s="639" t="s">
        <v>1496</v>
      </c>
      <c r="C1239" s="662" t="s">
        <v>1496</v>
      </c>
    </row>
    <row r="1240" spans="1:3" x14ac:dyDescent="0.25">
      <c r="A1240" s="380">
        <v>2203</v>
      </c>
      <c r="B1240" s="639" t="s">
        <v>1497</v>
      </c>
      <c r="C1240" s="662" t="s">
        <v>1497</v>
      </c>
    </row>
    <row r="1241" spans="1:3" x14ac:dyDescent="0.25">
      <c r="A1241" s="380">
        <v>2204</v>
      </c>
      <c r="B1241" s="639" t="s">
        <v>1498</v>
      </c>
      <c r="C1241" s="662" t="s">
        <v>1498</v>
      </c>
    </row>
    <row r="1242" spans="1:3" x14ac:dyDescent="0.25">
      <c r="A1242" s="380">
        <v>2205</v>
      </c>
      <c r="B1242" s="639" t="s">
        <v>1499</v>
      </c>
      <c r="C1242" s="662" t="s">
        <v>1499</v>
      </c>
    </row>
    <row r="1243" spans="1:3" x14ac:dyDescent="0.25">
      <c r="A1243" s="720" t="s">
        <v>1565</v>
      </c>
      <c r="B1243" s="720" t="s">
        <v>1565</v>
      </c>
      <c r="C1243" s="720" t="s">
        <v>1565</v>
      </c>
    </row>
    <row r="1244" spans="1:3" ht="49.2" x14ac:dyDescent="0.25">
      <c r="A1244" s="380">
        <v>2500</v>
      </c>
      <c r="B1244" s="286" t="s">
        <v>1506</v>
      </c>
      <c r="C1244" s="728" t="s">
        <v>1506</v>
      </c>
    </row>
    <row r="1245" spans="1:3" x14ac:dyDescent="0.25">
      <c r="A1245" s="380">
        <v>2501</v>
      </c>
      <c r="B1245" t="s">
        <v>1532</v>
      </c>
      <c r="C1245" s="729" t="s">
        <v>1532</v>
      </c>
    </row>
    <row r="1246" spans="1:3" x14ac:dyDescent="0.25">
      <c r="A1246" s="380">
        <v>2502</v>
      </c>
      <c r="B1246" t="s">
        <v>1543</v>
      </c>
      <c r="C1246" s="729" t="s">
        <v>1543</v>
      </c>
    </row>
    <row r="1247" spans="1:3" x14ac:dyDescent="0.25">
      <c r="A1247" s="380">
        <v>2503</v>
      </c>
      <c r="B1247" s="575" t="s">
        <v>1507</v>
      </c>
      <c r="C1247" s="585" t="s">
        <v>1507</v>
      </c>
    </row>
    <row r="1248" spans="1:3" ht="20.399999999999999" x14ac:dyDescent="0.25">
      <c r="A1248" s="380">
        <v>2504</v>
      </c>
      <c r="B1248" s="289" t="s">
        <v>1525</v>
      </c>
      <c r="C1248" s="512" t="s">
        <v>1525</v>
      </c>
    </row>
    <row r="1249" spans="1:3" x14ac:dyDescent="0.25">
      <c r="A1249" s="380">
        <v>2505</v>
      </c>
      <c r="B1249" s="705" t="s">
        <v>1547</v>
      </c>
      <c r="C1249" s="730" t="s">
        <v>1547</v>
      </c>
    </row>
    <row r="1250" spans="1:3" ht="39.6" x14ac:dyDescent="0.25">
      <c r="A1250" s="380">
        <v>2506</v>
      </c>
      <c r="B1250" s="706" t="s">
        <v>1548</v>
      </c>
      <c r="C1250" s="731" t="s">
        <v>1548</v>
      </c>
    </row>
    <row r="1251" spans="1:3" x14ac:dyDescent="0.25">
      <c r="A1251" s="380">
        <v>2507</v>
      </c>
      <c r="B1251" t="s">
        <v>1549</v>
      </c>
      <c r="C1251" s="729" t="s">
        <v>1549</v>
      </c>
    </row>
    <row r="1252" spans="1:3" ht="39.6" x14ac:dyDescent="0.25">
      <c r="A1252" s="380">
        <v>2508</v>
      </c>
      <c r="B1252" s="706" t="s">
        <v>1550</v>
      </c>
      <c r="C1252" s="731" t="s">
        <v>1550</v>
      </c>
    </row>
    <row r="1253" spans="1:3" x14ac:dyDescent="0.25">
      <c r="A1253" s="380">
        <v>2509</v>
      </c>
      <c r="B1253" s="706" t="s">
        <v>1557</v>
      </c>
      <c r="C1253" s="731" t="s">
        <v>1557</v>
      </c>
    </row>
    <row r="1254" spans="1:3" x14ac:dyDescent="0.25">
      <c r="A1254" s="380">
        <v>2510</v>
      </c>
      <c r="B1254" s="706" t="s">
        <v>1551</v>
      </c>
      <c r="C1254" s="731" t="s">
        <v>1551</v>
      </c>
    </row>
    <row r="1255" spans="1:3" ht="66" x14ac:dyDescent="0.25">
      <c r="A1255" s="380">
        <v>2511</v>
      </c>
      <c r="B1255" s="706" t="s">
        <v>1552</v>
      </c>
      <c r="C1255" s="731" t="s">
        <v>1552</v>
      </c>
    </row>
    <row r="1256" spans="1:3" x14ac:dyDescent="0.25">
      <c r="A1256" s="380">
        <v>2512</v>
      </c>
      <c r="B1256" s="706" t="s">
        <v>1555</v>
      </c>
      <c r="C1256" s="731" t="s">
        <v>1555</v>
      </c>
    </row>
    <row r="1257" spans="1:3" x14ac:dyDescent="0.25">
      <c r="A1257" s="380">
        <v>2513</v>
      </c>
      <c r="B1257" t="s">
        <v>1556</v>
      </c>
      <c r="C1257" s="729" t="s">
        <v>1556</v>
      </c>
    </row>
    <row r="1258" spans="1:3" ht="26.4" x14ac:dyDescent="0.25">
      <c r="A1258" s="380">
        <v>2514</v>
      </c>
      <c r="B1258" s="707" t="s">
        <v>1566</v>
      </c>
      <c r="C1258" s="726" t="s">
        <v>1566</v>
      </c>
    </row>
    <row r="1259" spans="1:3" ht="52.2" x14ac:dyDescent="0.25">
      <c r="A1259" s="380">
        <v>2515</v>
      </c>
      <c r="B1259" s="709" t="s">
        <v>1567</v>
      </c>
      <c r="C1259" s="732" t="s">
        <v>1564</v>
      </c>
    </row>
    <row r="1260" spans="1:3" ht="26.4" x14ac:dyDescent="0.25">
      <c r="A1260" s="380">
        <v>2516</v>
      </c>
      <c r="B1260" s="708" t="s">
        <v>1508</v>
      </c>
      <c r="C1260" s="726" t="s">
        <v>1508</v>
      </c>
    </row>
    <row r="1261" spans="1:3" x14ac:dyDescent="0.25">
      <c r="A1261" s="380">
        <v>2517</v>
      </c>
      <c r="B1261" s="708" t="s">
        <v>1545</v>
      </c>
      <c r="C1261" s="726" t="s">
        <v>1545</v>
      </c>
    </row>
    <row r="1262" spans="1:3" x14ac:dyDescent="0.25">
      <c r="A1262" s="380">
        <v>2518</v>
      </c>
      <c r="B1262" s="715" t="s">
        <v>1510</v>
      </c>
      <c r="C1262" s="733" t="s">
        <v>1510</v>
      </c>
    </row>
    <row r="1263" spans="1:3" ht="15.6" x14ac:dyDescent="0.25">
      <c r="A1263" s="380">
        <v>2519</v>
      </c>
      <c r="B1263" s="136" t="s">
        <v>1517</v>
      </c>
      <c r="C1263" s="517" t="s">
        <v>1517</v>
      </c>
    </row>
    <row r="1264" spans="1:3" x14ac:dyDescent="0.25">
      <c r="A1264" s="380">
        <v>2520</v>
      </c>
      <c r="B1264" s="711" t="s">
        <v>1521</v>
      </c>
      <c r="C1264" s="734" t="s">
        <v>1521</v>
      </c>
    </row>
    <row r="1265" spans="1:3" x14ac:dyDescent="0.25">
      <c r="A1265" s="380">
        <v>2521</v>
      </c>
      <c r="B1265" s="714" t="s">
        <v>1514</v>
      </c>
      <c r="C1265" s="735" t="s">
        <v>1514</v>
      </c>
    </row>
    <row r="1266" spans="1:3" x14ac:dyDescent="0.25">
      <c r="A1266" s="380">
        <v>2522</v>
      </c>
      <c r="B1266" s="718" t="s">
        <v>1515</v>
      </c>
      <c r="C1266" s="736" t="s">
        <v>1515</v>
      </c>
    </row>
    <row r="1267" spans="1:3" x14ac:dyDescent="0.25">
      <c r="A1267" s="380">
        <v>2523</v>
      </c>
      <c r="B1267" s="714" t="s">
        <v>1516</v>
      </c>
      <c r="C1267" s="735" t="s">
        <v>1516</v>
      </c>
    </row>
    <row r="1268" spans="1:3" x14ac:dyDescent="0.25">
      <c r="A1268" s="380">
        <v>2524</v>
      </c>
      <c r="B1268" s="95" t="s">
        <v>1518</v>
      </c>
      <c r="C1268" s="737" t="s">
        <v>1518</v>
      </c>
    </row>
    <row r="1269" spans="1:3" x14ac:dyDescent="0.25">
      <c r="A1269" s="380">
        <v>2525</v>
      </c>
      <c r="B1269" s="300" t="s">
        <v>1522</v>
      </c>
      <c r="C1269" s="738" t="s">
        <v>1522</v>
      </c>
    </row>
    <row r="1270" spans="1:3" x14ac:dyDescent="0.25">
      <c r="A1270" s="380">
        <v>2526</v>
      </c>
      <c r="B1270" s="95" t="s">
        <v>1519</v>
      </c>
      <c r="C1270" s="737" t="s">
        <v>1519</v>
      </c>
    </row>
    <row r="1271" spans="1:3" x14ac:dyDescent="0.25">
      <c r="A1271" s="380">
        <v>2527</v>
      </c>
      <c r="B1271" s="712" t="s">
        <v>1520</v>
      </c>
      <c r="C1271" s="739" t="s">
        <v>1520</v>
      </c>
    </row>
    <row r="1272" spans="1:3" x14ac:dyDescent="0.25">
      <c r="A1272" s="380">
        <v>2528</v>
      </c>
      <c r="B1272" s="300" t="s">
        <v>1523</v>
      </c>
      <c r="C1272" s="738" t="s">
        <v>1523</v>
      </c>
    </row>
    <row r="1273" spans="1:3" ht="52.8" x14ac:dyDescent="0.25">
      <c r="A1273" s="380">
        <v>2529</v>
      </c>
      <c r="B1273" s="713" t="s">
        <v>1524</v>
      </c>
      <c r="C1273" s="740" t="s">
        <v>1524</v>
      </c>
    </row>
    <row r="1274" spans="1:3" x14ac:dyDescent="0.25">
      <c r="A1274" s="380">
        <v>2530</v>
      </c>
      <c r="B1274" s="711" t="s">
        <v>1526</v>
      </c>
      <c r="C1274" s="734" t="s">
        <v>1526</v>
      </c>
    </row>
    <row r="1275" spans="1:3" ht="20.399999999999999" x14ac:dyDescent="0.25">
      <c r="A1275" s="380">
        <v>2531</v>
      </c>
      <c r="B1275" s="711" t="s">
        <v>1561</v>
      </c>
      <c r="C1275" s="734" t="s">
        <v>1561</v>
      </c>
    </row>
    <row r="1276" spans="1:3" x14ac:dyDescent="0.25">
      <c r="A1276" s="380">
        <v>2532</v>
      </c>
      <c r="B1276" s="710" t="s">
        <v>1560</v>
      </c>
      <c r="C1276" s="735" t="s">
        <v>1560</v>
      </c>
    </row>
    <row r="1277" spans="1:3" ht="20.399999999999999" x14ac:dyDescent="0.25">
      <c r="A1277" s="380">
        <v>2533</v>
      </c>
      <c r="B1277" s="712" t="s">
        <v>1559</v>
      </c>
      <c r="C1277" s="739" t="s">
        <v>1559</v>
      </c>
    </row>
    <row r="1278" spans="1:3" hidden="1" x14ac:dyDescent="0.25">
      <c r="A1278" s="380">
        <v>2534</v>
      </c>
      <c r="B1278" s="721" t="s">
        <v>1348</v>
      </c>
      <c r="C1278" s="741" t="s">
        <v>1348</v>
      </c>
    </row>
    <row r="1279" spans="1:3" ht="26.4" x14ac:dyDescent="0.25">
      <c r="A1279" s="380">
        <v>2535</v>
      </c>
      <c r="B1279" s="312" t="s">
        <v>1542</v>
      </c>
      <c r="C1279" s="727" t="s">
        <v>1542</v>
      </c>
    </row>
    <row r="1280" spans="1:3" ht="39.6" x14ac:dyDescent="0.25">
      <c r="A1280" s="380">
        <v>2536</v>
      </c>
      <c r="B1280" s="717" t="s">
        <v>1533</v>
      </c>
      <c r="C1280" s="727" t="s">
        <v>1533</v>
      </c>
    </row>
    <row r="1281" spans="1:3" ht="52.8" x14ac:dyDescent="0.25">
      <c r="A1281" s="380">
        <v>2537</v>
      </c>
      <c r="B1281" s="717" t="s">
        <v>1534</v>
      </c>
      <c r="C1281" s="727" t="s">
        <v>1534</v>
      </c>
    </row>
    <row r="1282" spans="1:3" ht="20.399999999999999" x14ac:dyDescent="0.25">
      <c r="A1282" s="380">
        <v>2538</v>
      </c>
      <c r="B1282" s="722" t="s">
        <v>1535</v>
      </c>
      <c r="C1282" s="742" t="s">
        <v>1535</v>
      </c>
    </row>
    <row r="1283" spans="1:3" x14ac:dyDescent="0.25">
      <c r="A1283" s="380">
        <v>2539</v>
      </c>
      <c r="B1283" s="716" t="s">
        <v>1536</v>
      </c>
      <c r="C1283" s="743" t="s">
        <v>1536</v>
      </c>
    </row>
    <row r="1284" spans="1:3" x14ac:dyDescent="0.25">
      <c r="A1284" s="380">
        <v>2540</v>
      </c>
      <c r="B1284" s="716" t="s">
        <v>1537</v>
      </c>
      <c r="C1284" s="743" t="s">
        <v>1537</v>
      </c>
    </row>
    <row r="1285" spans="1:3" x14ac:dyDescent="0.25">
      <c r="A1285" s="380">
        <v>2541</v>
      </c>
      <c r="B1285" s="309" t="s">
        <v>1538</v>
      </c>
      <c r="C1285" s="741" t="s">
        <v>1538</v>
      </c>
    </row>
    <row r="1286" spans="1:3" x14ac:dyDescent="0.25">
      <c r="A1286" s="380">
        <v>2542</v>
      </c>
      <c r="B1286" s="723" t="s">
        <v>1528</v>
      </c>
      <c r="C1286" s="623" t="s">
        <v>1528</v>
      </c>
    </row>
    <row r="1287" spans="1:3" x14ac:dyDescent="0.25">
      <c r="A1287" s="380">
        <v>2543</v>
      </c>
      <c r="B1287" s="311" t="s">
        <v>1527</v>
      </c>
      <c r="C1287" s="744" t="s">
        <v>1527</v>
      </c>
    </row>
    <row r="1288" spans="1:3" x14ac:dyDescent="0.25">
      <c r="A1288" s="380">
        <v>2544</v>
      </c>
      <c r="B1288" s="312" t="s">
        <v>1529</v>
      </c>
      <c r="C1288" s="727" t="s">
        <v>1529</v>
      </c>
    </row>
    <row r="1289" spans="1:3" ht="40.799999999999997" x14ac:dyDescent="0.25">
      <c r="A1289" s="380">
        <v>2545</v>
      </c>
      <c r="B1289" s="719" t="s">
        <v>1558</v>
      </c>
      <c r="C1289" s="516" t="s">
        <v>1558</v>
      </c>
    </row>
    <row r="1290" spans="1:3" x14ac:dyDescent="0.25">
      <c r="A1290" s="380">
        <v>2546</v>
      </c>
      <c r="B1290" s="724" t="s">
        <v>1539</v>
      </c>
      <c r="C1290" s="745" t="s">
        <v>1539</v>
      </c>
    </row>
    <row r="1291" spans="1:3" ht="15.6" x14ac:dyDescent="0.3">
      <c r="A1291" s="380">
        <v>2547</v>
      </c>
      <c r="B1291" s="111" t="s">
        <v>1540</v>
      </c>
      <c r="C1291" s="746" t="s">
        <v>1540</v>
      </c>
    </row>
    <row r="1292" spans="1:3" x14ac:dyDescent="0.25">
      <c r="A1292" s="380">
        <v>2548</v>
      </c>
      <c r="B1292" s="725" t="s">
        <v>1541</v>
      </c>
      <c r="C1292" s="747" t="s">
        <v>1541</v>
      </c>
    </row>
    <row r="1293" spans="1:3" x14ac:dyDescent="0.25">
      <c r="A1293" s="380">
        <v>2549</v>
      </c>
      <c r="B1293" s="292" t="s">
        <v>1562</v>
      </c>
      <c r="C1293" s="748" t="s">
        <v>1562</v>
      </c>
    </row>
    <row r="1294" spans="1:3" x14ac:dyDescent="0.25">
      <c r="A1294" s="380">
        <v>2550</v>
      </c>
      <c r="B1294" s="292" t="s">
        <v>1563</v>
      </c>
      <c r="C1294" s="748" t="s">
        <v>1563</v>
      </c>
    </row>
  </sheetData>
  <sheetProtection sheet="1" objects="1" scenarios="1" formatCells="0" formatColumns="0" formatRows="0" insertColumns="0" insertRows="0"/>
  <autoFilter ref="A1:C1242" xr:uid="{00000000-0009-0000-0000-00000B000000}"/>
  <conditionalFormatting sqref="B882">
    <cfRule type="expression" dxfId="213" priority="221" stopIfTrue="1">
      <formula>$G$24</formula>
    </cfRule>
  </conditionalFormatting>
  <conditionalFormatting sqref="B902">
    <cfRule type="expression" dxfId="212" priority="220" stopIfTrue="1">
      <formula>($G$12=TRUE)</formula>
    </cfRule>
  </conditionalFormatting>
  <conditionalFormatting sqref="B945">
    <cfRule type="expression" dxfId="211" priority="219" stopIfTrue="1">
      <formula>($G$99=TRUE)</formula>
    </cfRule>
  </conditionalFormatting>
  <conditionalFormatting sqref="B946">
    <cfRule type="expression" dxfId="210" priority="218" stopIfTrue="1">
      <formula>($G$99=TRUE)</formula>
    </cfRule>
  </conditionalFormatting>
  <conditionalFormatting sqref="B947">
    <cfRule type="expression" dxfId="209" priority="217" stopIfTrue="1">
      <formula>($G$99=TRUE)</formula>
    </cfRule>
  </conditionalFormatting>
  <conditionalFormatting sqref="B957">
    <cfRule type="expression" dxfId="208" priority="216" stopIfTrue="1">
      <formula>($G$99=TRUE)</formula>
    </cfRule>
  </conditionalFormatting>
  <conditionalFormatting sqref="B958">
    <cfRule type="expression" dxfId="207" priority="215" stopIfTrue="1">
      <formula>($G$99=TRUE)</formula>
    </cfRule>
  </conditionalFormatting>
  <conditionalFormatting sqref="B959">
    <cfRule type="expression" dxfId="206" priority="214" stopIfTrue="1">
      <formula>($G$99=TRUE)</formula>
    </cfRule>
  </conditionalFormatting>
  <conditionalFormatting sqref="C882">
    <cfRule type="expression" dxfId="205" priority="212" stopIfTrue="1">
      <formula>$G$24</formula>
    </cfRule>
  </conditionalFormatting>
  <conditionalFormatting sqref="C902">
    <cfRule type="expression" dxfId="204" priority="211" stopIfTrue="1">
      <formula>($G$12=TRUE)</formula>
    </cfRule>
  </conditionalFormatting>
  <conditionalFormatting sqref="C945">
    <cfRule type="expression" dxfId="203" priority="210" stopIfTrue="1">
      <formula>($G$99=TRUE)</formula>
    </cfRule>
  </conditionalFormatting>
  <conditionalFormatting sqref="C946">
    <cfRule type="expression" dxfId="202" priority="209" stopIfTrue="1">
      <formula>($G$99=TRUE)</formula>
    </cfRule>
  </conditionalFormatting>
  <conditionalFormatting sqref="C947">
    <cfRule type="expression" dxfId="201" priority="208" stopIfTrue="1">
      <formula>($G$99=TRUE)</formula>
    </cfRule>
  </conditionalFormatting>
  <conditionalFormatting sqref="C957">
    <cfRule type="expression" dxfId="200" priority="207" stopIfTrue="1">
      <formula>($G$99=TRUE)</formula>
    </cfRule>
  </conditionalFormatting>
  <conditionalFormatting sqref="C958">
    <cfRule type="expression" dxfId="199" priority="206" stopIfTrue="1">
      <formula>($G$99=TRUE)</formula>
    </cfRule>
  </conditionalFormatting>
  <conditionalFormatting sqref="C959">
    <cfRule type="expression" dxfId="198" priority="205" stopIfTrue="1">
      <formula>($G$99=TRUE)</formula>
    </cfRule>
  </conditionalFormatting>
  <conditionalFormatting sqref="B1110">
    <cfRule type="expression" dxfId="197" priority="203" stopIfTrue="1">
      <formula>CONTR_CORSIAapplied=FALSE</formula>
    </cfRule>
  </conditionalFormatting>
  <conditionalFormatting sqref="B1111">
    <cfRule type="expression" dxfId="196" priority="202" stopIfTrue="1">
      <formula>CONTR_CORSIAapplied=FALSE</formula>
    </cfRule>
  </conditionalFormatting>
  <conditionalFormatting sqref="B1117">
    <cfRule type="expression" dxfId="195" priority="201">
      <formula>CONTR_onlyCORSIA=TRUE</formula>
    </cfRule>
  </conditionalFormatting>
  <conditionalFormatting sqref="B1118">
    <cfRule type="expression" dxfId="194" priority="200">
      <formula>CONTR_onlyCORSIA=TRUE</formula>
    </cfRule>
  </conditionalFormatting>
  <conditionalFormatting sqref="B1119">
    <cfRule type="expression" dxfId="193" priority="199">
      <formula>CONTR_onlyCORSIA=TRUE</formula>
    </cfRule>
  </conditionalFormatting>
  <conditionalFormatting sqref="B1120">
    <cfRule type="expression" dxfId="192" priority="198">
      <formula>CONTR_onlyCORSIA=TRUE</formula>
    </cfRule>
  </conditionalFormatting>
  <conditionalFormatting sqref="B1121">
    <cfRule type="expression" dxfId="191" priority="197">
      <formula>CONTR_onlyCORSIA=TRUE</formula>
    </cfRule>
  </conditionalFormatting>
  <conditionalFormatting sqref="B1122">
    <cfRule type="expression" dxfId="190" priority="196">
      <formula>CONTR_onlyCORSIA=TRUE</formula>
    </cfRule>
  </conditionalFormatting>
  <conditionalFormatting sqref="B1123">
    <cfRule type="expression" dxfId="189" priority="195">
      <formula>CONTR_onlyCORSIA=TRUE</formula>
    </cfRule>
  </conditionalFormatting>
  <conditionalFormatting sqref="B1124">
    <cfRule type="expression" dxfId="188" priority="194">
      <formula>CONTR_onlyCORSIA=TRUE</formula>
    </cfRule>
  </conditionalFormatting>
  <conditionalFormatting sqref="B1125">
    <cfRule type="expression" dxfId="187" priority="193" stopIfTrue="1">
      <formula>($I$97=TRUE)</formula>
    </cfRule>
  </conditionalFormatting>
  <conditionalFormatting sqref="B1125">
    <cfRule type="expression" dxfId="186" priority="192">
      <formula>CONTR_onlyCORSIA=TRUE</formula>
    </cfRule>
  </conditionalFormatting>
  <conditionalFormatting sqref="B1126">
    <cfRule type="expression" dxfId="185" priority="191" stopIfTrue="1">
      <formula>($I$97=TRUE)</formula>
    </cfRule>
  </conditionalFormatting>
  <conditionalFormatting sqref="B1126">
    <cfRule type="expression" dxfId="184" priority="190">
      <formula>CONTR_onlyCORSIA=TRUE</formula>
    </cfRule>
  </conditionalFormatting>
  <conditionalFormatting sqref="B1127">
    <cfRule type="expression" dxfId="183" priority="189">
      <formula>CONTR_CORSIAapplied=FALSE</formula>
    </cfRule>
  </conditionalFormatting>
  <conditionalFormatting sqref="B1128">
    <cfRule type="expression" dxfId="182" priority="188">
      <formula>CONTR_CORSIAapplied=FALSE</formula>
    </cfRule>
  </conditionalFormatting>
  <conditionalFormatting sqref="B1129">
    <cfRule type="expression" dxfId="181" priority="187">
      <formula>CONTR_CORSIAapplied=FALSE</formula>
    </cfRule>
  </conditionalFormatting>
  <conditionalFormatting sqref="B1130">
    <cfRule type="expression" dxfId="180" priority="186">
      <formula>CONTR_CORSIAapplied=FALSE</formula>
    </cfRule>
  </conditionalFormatting>
  <conditionalFormatting sqref="B1131">
    <cfRule type="expression" dxfId="179" priority="185" stopIfTrue="1">
      <formula>CONTR_CORSIAapplied=FALSE</formula>
    </cfRule>
  </conditionalFormatting>
  <conditionalFormatting sqref="B1132">
    <cfRule type="expression" dxfId="178" priority="184" stopIfTrue="1">
      <formula>CONTR_CORSIAapplied=FALSE</formula>
    </cfRule>
  </conditionalFormatting>
  <conditionalFormatting sqref="B1133">
    <cfRule type="expression" dxfId="177" priority="183" stopIfTrue="1">
      <formula>CONTR_CORSIAapplied=FALSE</formula>
    </cfRule>
  </conditionalFormatting>
  <conditionalFormatting sqref="B1134">
    <cfRule type="expression" dxfId="176" priority="182" stopIfTrue="1">
      <formula>CONTR_CORSIAapplied=FALSE</formula>
    </cfRule>
  </conditionalFormatting>
  <conditionalFormatting sqref="B1135">
    <cfRule type="expression" dxfId="175" priority="181" stopIfTrue="1">
      <formula>CONTR_CORSIAapplied=FALSE</formula>
    </cfRule>
  </conditionalFormatting>
  <conditionalFormatting sqref="B1136">
    <cfRule type="expression" dxfId="174" priority="180" stopIfTrue="1">
      <formula>CONTR_CORSIAapplied=FALSE</formula>
    </cfRule>
  </conditionalFormatting>
  <conditionalFormatting sqref="B1137">
    <cfRule type="expression" dxfId="173" priority="179" stopIfTrue="1">
      <formula>CONTR_CORSIAapplied=FALSE</formula>
    </cfRule>
  </conditionalFormatting>
  <conditionalFormatting sqref="B1140">
    <cfRule type="expression" dxfId="172" priority="178">
      <formula>CONTR_onlyCORSIA=TRUE</formula>
    </cfRule>
  </conditionalFormatting>
  <conditionalFormatting sqref="B1141">
    <cfRule type="expression" dxfId="171" priority="177">
      <formula>CONTR_CORSIAapplied=FALSE</formula>
    </cfRule>
  </conditionalFormatting>
  <conditionalFormatting sqref="B1142">
    <cfRule type="expression" dxfId="170" priority="176">
      <formula>CONTR_CORSIAapplied=FALSE</formula>
    </cfRule>
  </conditionalFormatting>
  <conditionalFormatting sqref="B1144">
    <cfRule type="expression" dxfId="169" priority="175">
      <formula>CONTR_onlyCORSIA=TRUE</formula>
    </cfRule>
  </conditionalFormatting>
  <conditionalFormatting sqref="B1158">
    <cfRule type="expression" dxfId="168" priority="174">
      <formula>CONTR_CORSIAapplied=FALSE</formula>
    </cfRule>
  </conditionalFormatting>
  <conditionalFormatting sqref="B1159">
    <cfRule type="expression" dxfId="167" priority="173">
      <formula>CONTR_CORSIAapplied=FALSE</formula>
    </cfRule>
  </conditionalFormatting>
  <conditionalFormatting sqref="B1160">
    <cfRule type="expression" dxfId="166" priority="172">
      <formula>CONTR_CORSIAapplied=FALSE</formula>
    </cfRule>
  </conditionalFormatting>
  <conditionalFormatting sqref="B1161">
    <cfRule type="expression" dxfId="165" priority="171">
      <formula>CONTR_CORSIAapplied=FALSE</formula>
    </cfRule>
  </conditionalFormatting>
  <conditionalFormatting sqref="B1162">
    <cfRule type="expression" dxfId="164" priority="170">
      <formula>CONTR_CORSIAapplied=FALSE</formula>
    </cfRule>
  </conditionalFormatting>
  <conditionalFormatting sqref="B1163">
    <cfRule type="expression" dxfId="163" priority="169">
      <formula>CONTR_CORSIAapplied=FALSE</formula>
    </cfRule>
  </conditionalFormatting>
  <conditionalFormatting sqref="B1164">
    <cfRule type="expression" dxfId="162" priority="168">
      <formula>CONTR_CORSIAapplied=FALSE</formula>
    </cfRule>
  </conditionalFormatting>
  <conditionalFormatting sqref="B1165">
    <cfRule type="expression" dxfId="161" priority="167">
      <formula>CONTR_CORSIAapplied=FALSE</formula>
    </cfRule>
  </conditionalFormatting>
  <conditionalFormatting sqref="B1166">
    <cfRule type="expression" dxfId="160" priority="166">
      <formula>CONTR_CORSIAapplied=FALSE</formula>
    </cfRule>
  </conditionalFormatting>
  <conditionalFormatting sqref="B1167">
    <cfRule type="expression" dxfId="159" priority="165">
      <formula>CONTR_CORSIAapplied=FALSE</formula>
    </cfRule>
  </conditionalFormatting>
  <conditionalFormatting sqref="B1168">
    <cfRule type="expression" dxfId="158" priority="164">
      <formula>CONTR_CORSIAapplied=FALSE</formula>
    </cfRule>
  </conditionalFormatting>
  <conditionalFormatting sqref="B1169">
    <cfRule type="expression" dxfId="157" priority="163">
      <formula>CONTR_CORSIAapplied=FALSE</formula>
    </cfRule>
  </conditionalFormatting>
  <conditionalFormatting sqref="B1170">
    <cfRule type="expression" dxfId="156" priority="162">
      <formula>CONTR_CORSIAapplied=FALSE</formula>
    </cfRule>
  </conditionalFormatting>
  <conditionalFormatting sqref="B1171">
    <cfRule type="expression" dxfId="155" priority="161">
      <formula>CONTR_CORSIAapplied=FALSE</formula>
    </cfRule>
  </conditionalFormatting>
  <conditionalFormatting sqref="B1172">
    <cfRule type="expression" dxfId="154" priority="160">
      <formula>CONTR_CORSIAapplied=FALSE</formula>
    </cfRule>
  </conditionalFormatting>
  <conditionalFormatting sqref="B1173">
    <cfRule type="expression" dxfId="153" priority="159">
      <formula>CONTR_CORSIAapplied=FALSE</formula>
    </cfRule>
  </conditionalFormatting>
  <conditionalFormatting sqref="B1174">
    <cfRule type="expression" dxfId="152" priority="158">
      <formula>CONTR_CORSIAapplied=FALSE</formula>
    </cfRule>
  </conditionalFormatting>
  <conditionalFormatting sqref="B1174">
    <cfRule type="expression" dxfId="151" priority="157">
      <formula>AND(CNTR_ReportingYear&lt;2021,CNTR_ReportingYear&lt;&gt;"")</formula>
    </cfRule>
  </conditionalFormatting>
  <conditionalFormatting sqref="B1175">
    <cfRule type="expression" dxfId="150" priority="156">
      <formula>CONTR_CORSIAapplied=FALSE</formula>
    </cfRule>
  </conditionalFormatting>
  <conditionalFormatting sqref="B1175">
    <cfRule type="expression" dxfId="149" priority="155">
      <formula>AND(CNTR_ReportingYear&lt;2021,CNTR_ReportingYear&lt;&gt;"")</formula>
    </cfRule>
  </conditionalFormatting>
  <conditionalFormatting sqref="B1176">
    <cfRule type="expression" dxfId="148" priority="154">
      <formula>CONTR_CORSIAapplied=FALSE</formula>
    </cfRule>
  </conditionalFormatting>
  <conditionalFormatting sqref="B1176">
    <cfRule type="expression" dxfId="147" priority="153">
      <formula>AND(CNTR_ReportingYear&lt;2021,CNTR_ReportingYear&lt;&gt;"")</formula>
    </cfRule>
  </conditionalFormatting>
  <conditionalFormatting sqref="B1177">
    <cfRule type="expression" dxfId="146" priority="152">
      <formula>CONTR_CORSIAapplied=FALSE</formula>
    </cfRule>
  </conditionalFormatting>
  <conditionalFormatting sqref="B1177">
    <cfRule type="expression" dxfId="145" priority="151">
      <formula>AND(CNTR_ReportingYear&lt;2021,CNTR_ReportingYear&lt;&gt;"")</formula>
    </cfRule>
  </conditionalFormatting>
  <conditionalFormatting sqref="B1178">
    <cfRule type="expression" dxfId="144" priority="150">
      <formula>CONTR_CORSIAapplied=FALSE</formula>
    </cfRule>
  </conditionalFormatting>
  <conditionalFormatting sqref="B1178">
    <cfRule type="expression" dxfId="143" priority="149">
      <formula>AND(CNTR_ReportingYear&lt;2021,CNTR_ReportingYear&lt;&gt;"")</formula>
    </cfRule>
  </conditionalFormatting>
  <conditionalFormatting sqref="B1179">
    <cfRule type="expression" dxfId="142" priority="148">
      <formula>CONTR_CORSIAapplied=FALSE</formula>
    </cfRule>
  </conditionalFormatting>
  <conditionalFormatting sqref="B1179">
    <cfRule type="expression" dxfId="141" priority="147">
      <formula>AND(CNTR_ReportingYear&lt;2021,CNTR_ReportingYear&lt;&gt;"")</formula>
    </cfRule>
  </conditionalFormatting>
  <conditionalFormatting sqref="B1180">
    <cfRule type="expression" dxfId="140" priority="146">
      <formula>CONTR_CORSIAapplied=FALSE</formula>
    </cfRule>
  </conditionalFormatting>
  <conditionalFormatting sqref="B1180">
    <cfRule type="expression" dxfId="139" priority="145">
      <formula>AND(CNTR_ReportingYear&lt;2021,CNTR_ReportingYear&lt;&gt;"")</formula>
    </cfRule>
  </conditionalFormatting>
  <conditionalFormatting sqref="B1181">
    <cfRule type="expression" dxfId="138" priority="144">
      <formula>CONTR_CORSIAapplied=FALSE</formula>
    </cfRule>
  </conditionalFormatting>
  <conditionalFormatting sqref="B1182">
    <cfRule type="expression" dxfId="137" priority="143">
      <formula>CONTR_CORSIAapplied=FALSE</formula>
    </cfRule>
  </conditionalFormatting>
  <conditionalFormatting sqref="B1183">
    <cfRule type="expression" dxfId="136" priority="142">
      <formula>CONTR_CORSIAapplied=FALSE</formula>
    </cfRule>
  </conditionalFormatting>
  <conditionalFormatting sqref="B1184">
    <cfRule type="expression" dxfId="135" priority="141">
      <formula>CONTR_CORSIAapplied=FALSE</formula>
    </cfRule>
  </conditionalFormatting>
  <conditionalFormatting sqref="B1185">
    <cfRule type="expression" dxfId="134" priority="140">
      <formula>CONTR_CORSIAapplied=FALSE</formula>
    </cfRule>
  </conditionalFormatting>
  <conditionalFormatting sqref="B1186">
    <cfRule type="expression" dxfId="133" priority="139">
      <formula>CONTR_CORSIAapplied=FALSE</formula>
    </cfRule>
  </conditionalFormatting>
  <conditionalFormatting sqref="B1187">
    <cfRule type="expression" dxfId="132" priority="138">
      <formula>CONTR_CORSIAapplied=FALSE</formula>
    </cfRule>
  </conditionalFormatting>
  <conditionalFormatting sqref="B1188">
    <cfRule type="expression" dxfId="131" priority="137">
      <formula>CONTR_CORSIAapplied=FALSE</formula>
    </cfRule>
  </conditionalFormatting>
  <conditionalFormatting sqref="B1189">
    <cfRule type="expression" dxfId="130" priority="136">
      <formula>CONTR_CORSIAapplied=FALSE</formula>
    </cfRule>
  </conditionalFormatting>
  <conditionalFormatting sqref="B1190">
    <cfRule type="expression" dxfId="129" priority="135">
      <formula>CONTR_CORSIAapplied=FALSE</formula>
    </cfRule>
  </conditionalFormatting>
  <conditionalFormatting sqref="B1191">
    <cfRule type="expression" dxfId="128" priority="134">
      <formula>CONTR_CORSIAapplied=FALSE</formula>
    </cfRule>
  </conditionalFormatting>
  <conditionalFormatting sqref="B1192">
    <cfRule type="expression" dxfId="127" priority="133">
      <formula>CONTR_CORSIAapplied=FALSE</formula>
    </cfRule>
  </conditionalFormatting>
  <conditionalFormatting sqref="B1193">
    <cfRule type="expression" dxfId="126" priority="132">
      <formula>CONTR_CORSIAapplied=FALSE</formula>
    </cfRule>
  </conditionalFormatting>
  <conditionalFormatting sqref="C1110">
    <cfRule type="expression" dxfId="125" priority="131" stopIfTrue="1">
      <formula>CONTR_CORSIAapplied=FALSE</formula>
    </cfRule>
  </conditionalFormatting>
  <conditionalFormatting sqref="C1111">
    <cfRule type="expression" dxfId="124" priority="130" stopIfTrue="1">
      <formula>CONTR_CORSIAapplied=FALSE</formula>
    </cfRule>
  </conditionalFormatting>
  <conditionalFormatting sqref="C1117">
    <cfRule type="expression" dxfId="123" priority="129">
      <formula>CONTR_onlyCORSIA=TRUE</formula>
    </cfRule>
  </conditionalFormatting>
  <conditionalFormatting sqref="C1118">
    <cfRule type="expression" dxfId="122" priority="128">
      <formula>CONTR_onlyCORSIA=TRUE</formula>
    </cfRule>
  </conditionalFormatting>
  <conditionalFormatting sqref="C1119">
    <cfRule type="expression" dxfId="121" priority="127">
      <formula>CONTR_onlyCORSIA=TRUE</formula>
    </cfRule>
  </conditionalFormatting>
  <conditionalFormatting sqref="C1120">
    <cfRule type="expression" dxfId="120" priority="126">
      <formula>CONTR_onlyCORSIA=TRUE</formula>
    </cfRule>
  </conditionalFormatting>
  <conditionalFormatting sqref="C1121">
    <cfRule type="expression" dxfId="119" priority="125">
      <formula>CONTR_onlyCORSIA=TRUE</formula>
    </cfRule>
  </conditionalFormatting>
  <conditionalFormatting sqref="C1122">
    <cfRule type="expression" dxfId="118" priority="124">
      <formula>CONTR_onlyCORSIA=TRUE</formula>
    </cfRule>
  </conditionalFormatting>
  <conditionalFormatting sqref="C1123">
    <cfRule type="expression" dxfId="117" priority="123">
      <formula>CONTR_onlyCORSIA=TRUE</formula>
    </cfRule>
  </conditionalFormatting>
  <conditionalFormatting sqref="C1124">
    <cfRule type="expression" dxfId="116" priority="122">
      <formula>CONTR_onlyCORSIA=TRUE</formula>
    </cfRule>
  </conditionalFormatting>
  <conditionalFormatting sqref="C1125">
    <cfRule type="expression" dxfId="115" priority="121" stopIfTrue="1">
      <formula>($I$97=TRUE)</formula>
    </cfRule>
  </conditionalFormatting>
  <conditionalFormatting sqref="C1125">
    <cfRule type="expression" dxfId="114" priority="120">
      <formula>CONTR_onlyCORSIA=TRUE</formula>
    </cfRule>
  </conditionalFormatting>
  <conditionalFormatting sqref="C1126">
    <cfRule type="expression" dxfId="113" priority="119" stopIfTrue="1">
      <formula>($I$97=TRUE)</formula>
    </cfRule>
  </conditionalFormatting>
  <conditionalFormatting sqref="C1126">
    <cfRule type="expression" dxfId="112" priority="118">
      <formula>CONTR_onlyCORSIA=TRUE</formula>
    </cfRule>
  </conditionalFormatting>
  <conditionalFormatting sqref="C1127">
    <cfRule type="expression" dxfId="111" priority="117">
      <formula>CONTR_CORSIAapplied=FALSE</formula>
    </cfRule>
  </conditionalFormatting>
  <conditionalFormatting sqref="C1128">
    <cfRule type="expression" dxfId="110" priority="116">
      <formula>CONTR_CORSIAapplied=FALSE</formula>
    </cfRule>
  </conditionalFormatting>
  <conditionalFormatting sqref="C1129">
    <cfRule type="expression" dxfId="109" priority="115">
      <formula>CONTR_CORSIAapplied=FALSE</formula>
    </cfRule>
  </conditionalFormatting>
  <conditionalFormatting sqref="C1130">
    <cfRule type="expression" dxfId="108" priority="114">
      <formula>CONTR_CORSIAapplied=FALSE</formula>
    </cfRule>
  </conditionalFormatting>
  <conditionalFormatting sqref="C1131">
    <cfRule type="expression" dxfId="107" priority="113" stopIfTrue="1">
      <formula>CONTR_CORSIAapplied=FALSE</formula>
    </cfRule>
  </conditionalFormatting>
  <conditionalFormatting sqref="C1132">
    <cfRule type="expression" dxfId="106" priority="112" stopIfTrue="1">
      <formula>CONTR_CORSIAapplied=FALSE</formula>
    </cfRule>
  </conditionalFormatting>
  <conditionalFormatting sqref="C1133">
    <cfRule type="expression" dxfId="105" priority="111" stopIfTrue="1">
      <formula>CONTR_CORSIAapplied=FALSE</formula>
    </cfRule>
  </conditionalFormatting>
  <conditionalFormatting sqref="C1134">
    <cfRule type="expression" dxfId="104" priority="110" stopIfTrue="1">
      <formula>CONTR_CORSIAapplied=FALSE</formula>
    </cfRule>
  </conditionalFormatting>
  <conditionalFormatting sqref="C1135">
    <cfRule type="expression" dxfId="103" priority="109" stopIfTrue="1">
      <formula>CONTR_CORSIAapplied=FALSE</formula>
    </cfRule>
  </conditionalFormatting>
  <conditionalFormatting sqref="C1136">
    <cfRule type="expression" dxfId="102" priority="108" stopIfTrue="1">
      <formula>CONTR_CORSIAapplied=FALSE</formula>
    </cfRule>
  </conditionalFormatting>
  <conditionalFormatting sqref="C1137">
    <cfRule type="expression" dxfId="101" priority="107" stopIfTrue="1">
      <formula>CONTR_CORSIAapplied=FALSE</formula>
    </cfRule>
  </conditionalFormatting>
  <conditionalFormatting sqref="C1140">
    <cfRule type="expression" dxfId="100" priority="106">
      <formula>CONTR_onlyCORSIA=TRUE</formula>
    </cfRule>
  </conditionalFormatting>
  <conditionalFormatting sqref="C1141">
    <cfRule type="expression" dxfId="99" priority="105">
      <formula>CONTR_CORSIAapplied=FALSE</formula>
    </cfRule>
  </conditionalFormatting>
  <conditionalFormatting sqref="C1142">
    <cfRule type="expression" dxfId="98" priority="104">
      <formula>CONTR_CORSIAapplied=FALSE</formula>
    </cfRule>
  </conditionalFormatting>
  <conditionalFormatting sqref="C1144">
    <cfRule type="expression" dxfId="97" priority="103">
      <formula>CONTR_onlyCORSIA=TRUE</formula>
    </cfRule>
  </conditionalFormatting>
  <conditionalFormatting sqref="C1158">
    <cfRule type="expression" dxfId="96" priority="102">
      <formula>CONTR_CORSIAapplied=FALSE</formula>
    </cfRule>
  </conditionalFormatting>
  <conditionalFormatting sqref="C1159">
    <cfRule type="expression" dxfId="95" priority="101">
      <formula>CONTR_CORSIAapplied=FALSE</formula>
    </cfRule>
  </conditionalFormatting>
  <conditionalFormatting sqref="C1160">
    <cfRule type="expression" dxfId="94" priority="100">
      <formula>CONTR_CORSIAapplied=FALSE</formula>
    </cfRule>
  </conditionalFormatting>
  <conditionalFormatting sqref="C1161">
    <cfRule type="expression" dxfId="93" priority="99">
      <formula>CONTR_CORSIAapplied=FALSE</formula>
    </cfRule>
  </conditionalFormatting>
  <conditionalFormatting sqref="C1162">
    <cfRule type="expression" dxfId="92" priority="98">
      <formula>CONTR_CORSIAapplied=FALSE</formula>
    </cfRule>
  </conditionalFormatting>
  <conditionalFormatting sqref="C1163">
    <cfRule type="expression" dxfId="91" priority="97">
      <formula>CONTR_CORSIAapplied=FALSE</formula>
    </cfRule>
  </conditionalFormatting>
  <conditionalFormatting sqref="C1164">
    <cfRule type="expression" dxfId="90" priority="96">
      <formula>CONTR_CORSIAapplied=FALSE</formula>
    </cfRule>
  </conditionalFormatting>
  <conditionalFormatting sqref="C1165">
    <cfRule type="expression" dxfId="89" priority="95">
      <formula>CONTR_CORSIAapplied=FALSE</formula>
    </cfRule>
  </conditionalFormatting>
  <conditionalFormatting sqref="C1166">
    <cfRule type="expression" dxfId="88" priority="94">
      <formula>CONTR_CORSIAapplied=FALSE</formula>
    </cfRule>
  </conditionalFormatting>
  <conditionalFormatting sqref="C1167">
    <cfRule type="expression" dxfId="87" priority="93">
      <formula>CONTR_CORSIAapplied=FALSE</formula>
    </cfRule>
  </conditionalFormatting>
  <conditionalFormatting sqref="C1168">
    <cfRule type="expression" dxfId="86" priority="92">
      <formula>CONTR_CORSIAapplied=FALSE</formula>
    </cfRule>
  </conditionalFormatting>
  <conditionalFormatting sqref="C1169">
    <cfRule type="expression" dxfId="85" priority="91">
      <formula>CONTR_CORSIAapplied=FALSE</formula>
    </cfRule>
  </conditionalFormatting>
  <conditionalFormatting sqref="C1170">
    <cfRule type="expression" dxfId="84" priority="90">
      <formula>CONTR_CORSIAapplied=FALSE</formula>
    </cfRule>
  </conditionalFormatting>
  <conditionalFormatting sqref="C1171">
    <cfRule type="expression" dxfId="83" priority="89">
      <formula>CONTR_CORSIAapplied=FALSE</formula>
    </cfRule>
  </conditionalFormatting>
  <conditionalFormatting sqref="C1172">
    <cfRule type="expression" dxfId="82" priority="88">
      <formula>CONTR_CORSIAapplied=FALSE</formula>
    </cfRule>
  </conditionalFormatting>
  <conditionalFormatting sqref="C1173">
    <cfRule type="expression" dxfId="81" priority="87">
      <formula>CONTR_CORSIAapplied=FALSE</formula>
    </cfRule>
  </conditionalFormatting>
  <conditionalFormatting sqref="C1174">
    <cfRule type="expression" dxfId="80" priority="86">
      <formula>CONTR_CORSIAapplied=FALSE</formula>
    </cfRule>
  </conditionalFormatting>
  <conditionalFormatting sqref="C1174">
    <cfRule type="expression" dxfId="79" priority="85">
      <formula>AND(CNTR_ReportingYear&lt;2021,CNTR_ReportingYear&lt;&gt;"")</formula>
    </cfRule>
  </conditionalFormatting>
  <conditionalFormatting sqref="C1175">
    <cfRule type="expression" dxfId="78" priority="84">
      <formula>CONTR_CORSIAapplied=FALSE</formula>
    </cfRule>
  </conditionalFormatting>
  <conditionalFormatting sqref="C1175">
    <cfRule type="expression" dxfId="77" priority="83">
      <formula>AND(CNTR_ReportingYear&lt;2021,CNTR_ReportingYear&lt;&gt;"")</formula>
    </cfRule>
  </conditionalFormatting>
  <conditionalFormatting sqref="C1176">
    <cfRule type="expression" dxfId="76" priority="82">
      <formula>CONTR_CORSIAapplied=FALSE</formula>
    </cfRule>
  </conditionalFormatting>
  <conditionalFormatting sqref="C1176">
    <cfRule type="expression" dxfId="75" priority="81">
      <formula>AND(CNTR_ReportingYear&lt;2021,CNTR_ReportingYear&lt;&gt;"")</formula>
    </cfRule>
  </conditionalFormatting>
  <conditionalFormatting sqref="C1177">
    <cfRule type="expression" dxfId="74" priority="80">
      <formula>CONTR_CORSIAapplied=FALSE</formula>
    </cfRule>
  </conditionalFormatting>
  <conditionalFormatting sqref="C1177">
    <cfRule type="expression" dxfId="73" priority="79">
      <formula>AND(CNTR_ReportingYear&lt;2021,CNTR_ReportingYear&lt;&gt;"")</formula>
    </cfRule>
  </conditionalFormatting>
  <conditionalFormatting sqref="C1178">
    <cfRule type="expression" dxfId="72" priority="78">
      <formula>CONTR_CORSIAapplied=FALSE</formula>
    </cfRule>
  </conditionalFormatting>
  <conditionalFormatting sqref="C1178">
    <cfRule type="expression" dxfId="71" priority="77">
      <formula>AND(CNTR_ReportingYear&lt;2021,CNTR_ReportingYear&lt;&gt;"")</formula>
    </cfRule>
  </conditionalFormatting>
  <conditionalFormatting sqref="C1179">
    <cfRule type="expression" dxfId="70" priority="76">
      <formula>CONTR_CORSIAapplied=FALSE</formula>
    </cfRule>
  </conditionalFormatting>
  <conditionalFormatting sqref="C1179">
    <cfRule type="expression" dxfId="69" priority="75">
      <formula>AND(CNTR_ReportingYear&lt;2021,CNTR_ReportingYear&lt;&gt;"")</formula>
    </cfRule>
  </conditionalFormatting>
  <conditionalFormatting sqref="C1180">
    <cfRule type="expression" dxfId="68" priority="74">
      <formula>CONTR_CORSIAapplied=FALSE</formula>
    </cfRule>
  </conditionalFormatting>
  <conditionalFormatting sqref="C1180">
    <cfRule type="expression" dxfId="67" priority="73">
      <formula>AND(CNTR_ReportingYear&lt;2021,CNTR_ReportingYear&lt;&gt;"")</formula>
    </cfRule>
  </conditionalFormatting>
  <conditionalFormatting sqref="C1181">
    <cfRule type="expression" dxfId="66" priority="72">
      <formula>CONTR_CORSIAapplied=FALSE</formula>
    </cfRule>
  </conditionalFormatting>
  <conditionalFormatting sqref="C1182">
    <cfRule type="expression" dxfId="65" priority="71">
      <formula>CONTR_CORSIAapplied=FALSE</formula>
    </cfRule>
  </conditionalFormatting>
  <conditionalFormatting sqref="C1183">
    <cfRule type="expression" dxfId="64" priority="70">
      <formula>CONTR_CORSIAapplied=FALSE</formula>
    </cfRule>
  </conditionalFormatting>
  <conditionalFormatting sqref="C1184">
    <cfRule type="expression" dxfId="63" priority="69">
      <formula>CONTR_CORSIAapplied=FALSE</formula>
    </cfRule>
  </conditionalFormatting>
  <conditionalFormatting sqref="C1185">
    <cfRule type="expression" dxfId="62" priority="68">
      <formula>CONTR_CORSIAapplied=FALSE</formula>
    </cfRule>
  </conditionalFormatting>
  <conditionalFormatting sqref="C1186">
    <cfRule type="expression" dxfId="61" priority="67">
      <formula>CONTR_CORSIAapplied=FALSE</formula>
    </cfRule>
  </conditionalFormatting>
  <conditionalFormatting sqref="C1187">
    <cfRule type="expression" dxfId="60" priority="66">
      <formula>CONTR_CORSIAapplied=FALSE</formula>
    </cfRule>
  </conditionalFormatting>
  <conditionalFormatting sqref="C1188">
    <cfRule type="expression" dxfId="59" priority="65">
      <formula>CONTR_CORSIAapplied=FALSE</formula>
    </cfRule>
  </conditionalFormatting>
  <conditionalFormatting sqref="C1189">
    <cfRule type="expression" dxfId="58" priority="64">
      <formula>CONTR_CORSIAapplied=FALSE</formula>
    </cfRule>
  </conditionalFormatting>
  <conditionalFormatting sqref="C1190">
    <cfRule type="expression" dxfId="57" priority="63">
      <formula>CONTR_CORSIAapplied=FALSE</formula>
    </cfRule>
  </conditionalFormatting>
  <conditionalFormatting sqref="C1191">
    <cfRule type="expression" dxfId="56" priority="62">
      <formula>CONTR_CORSIAapplied=FALSE</formula>
    </cfRule>
  </conditionalFormatting>
  <conditionalFormatting sqref="C1192">
    <cfRule type="expression" dxfId="55" priority="61">
      <formula>CONTR_CORSIAapplied=FALSE</formula>
    </cfRule>
  </conditionalFormatting>
  <conditionalFormatting sqref="C1193">
    <cfRule type="expression" dxfId="54" priority="60">
      <formula>CONTR_CORSIAapplied=FALSE</formula>
    </cfRule>
  </conditionalFormatting>
  <conditionalFormatting sqref="B990:C990">
    <cfRule type="expression" dxfId="53" priority="222" stopIfTrue="1">
      <formula>(ROUND(#REF!,0)&lt;&gt;0)</formula>
    </cfRule>
  </conditionalFormatting>
  <conditionalFormatting sqref="B1230">
    <cfRule type="expression" dxfId="52" priority="59">
      <formula>CONTR_CORSIAapplied=FALSE</formula>
    </cfRule>
  </conditionalFormatting>
  <conditionalFormatting sqref="B1262">
    <cfRule type="expression" dxfId="51" priority="58">
      <formula>CONTR_onlyCORSIA=TRUE</formula>
    </cfRule>
  </conditionalFormatting>
  <conditionalFormatting sqref="B1263">
    <cfRule type="expression" dxfId="50" priority="57">
      <formula>CONTR_onlyCORSIA=TRUE</formula>
    </cfRule>
  </conditionalFormatting>
  <conditionalFormatting sqref="B1264">
    <cfRule type="expression" dxfId="49" priority="56">
      <formula>CONTR_onlyCORSIA=TRUE</formula>
    </cfRule>
  </conditionalFormatting>
  <conditionalFormatting sqref="B1265">
    <cfRule type="expression" dxfId="48" priority="55">
      <formula>CONTR_onlyCORSIA=TRUE</formula>
    </cfRule>
  </conditionalFormatting>
  <conditionalFormatting sqref="B1266">
    <cfRule type="expression" dxfId="47" priority="54">
      <formula>CONTR_onlyCORSIA=TRUE</formula>
    </cfRule>
  </conditionalFormatting>
  <conditionalFormatting sqref="B1267">
    <cfRule type="expression" dxfId="46" priority="53">
      <formula>CONTR_onlyCORSIA=TRUE</formula>
    </cfRule>
  </conditionalFormatting>
  <conditionalFormatting sqref="B1268">
    <cfRule type="expression" dxfId="45" priority="52">
      <formula>CONTR_onlyCORSIA=TRUE</formula>
    </cfRule>
  </conditionalFormatting>
  <conditionalFormatting sqref="B1292">
    <cfRule type="expression" dxfId="44" priority="27">
      <formula>CONTR_onlyCORSIA=TRUE</formula>
    </cfRule>
  </conditionalFormatting>
  <conditionalFormatting sqref="B1269">
    <cfRule type="expression" dxfId="43" priority="50">
      <formula>CONTR_onlyCORSIA=TRUE</formula>
    </cfRule>
  </conditionalFormatting>
  <conditionalFormatting sqref="B1270">
    <cfRule type="expression" dxfId="42" priority="49">
      <formula>CONTR_onlyCORSIA=TRUE</formula>
    </cfRule>
  </conditionalFormatting>
  <conditionalFormatting sqref="B1271">
    <cfRule type="expression" dxfId="41" priority="48">
      <formula>CONTR_onlyCORSIA=TRUE</formula>
    </cfRule>
  </conditionalFormatting>
  <conditionalFormatting sqref="B1272">
    <cfRule type="expression" dxfId="40" priority="46">
      <formula>CONTR_onlyCORSIA=TRUE</formula>
    </cfRule>
  </conditionalFormatting>
  <conditionalFormatting sqref="B1273">
    <cfRule type="expression" dxfId="39" priority="44">
      <formula>CONTR_onlyCORSIA=TRUE</formula>
    </cfRule>
  </conditionalFormatting>
  <conditionalFormatting sqref="B1274">
    <cfRule type="expression" dxfId="38" priority="42">
      <formula>CONTR_onlyCORSIA=TRUE</formula>
    </cfRule>
  </conditionalFormatting>
  <conditionalFormatting sqref="B1275">
    <cfRule type="expression" dxfId="37" priority="41">
      <formula>CONTR_onlyCORSIA=TRUE</formula>
    </cfRule>
  </conditionalFormatting>
  <conditionalFormatting sqref="B1276">
    <cfRule type="expression" dxfId="36" priority="40">
      <formula>CONTR_onlyCORSIA=TRUE</formula>
    </cfRule>
  </conditionalFormatting>
  <conditionalFormatting sqref="B1277">
    <cfRule type="expression" dxfId="35" priority="38">
      <formula>CONTR_CORSIAapplied=FALSE</formula>
    </cfRule>
  </conditionalFormatting>
  <conditionalFormatting sqref="B1279">
    <cfRule type="expression" dxfId="34" priority="36">
      <formula>CONTR_onlyCORSIA=TRUE</formula>
    </cfRule>
  </conditionalFormatting>
  <conditionalFormatting sqref="B1280">
    <cfRule type="expression" dxfId="33" priority="35">
      <formula>CONTR_onlyCORSIA=TRUE</formula>
    </cfRule>
  </conditionalFormatting>
  <conditionalFormatting sqref="B1281">
    <cfRule type="expression" dxfId="32" priority="34">
      <formula>CONTR_onlyCORSIA=TRUE</formula>
    </cfRule>
  </conditionalFormatting>
  <conditionalFormatting sqref="B1282">
    <cfRule type="expression" dxfId="31" priority="33">
      <formula>CONTR_onlyCORSIA=TRUE</formula>
    </cfRule>
  </conditionalFormatting>
  <conditionalFormatting sqref="B1283">
    <cfRule type="expression" dxfId="30" priority="32">
      <formula>CONTR_onlyCORSIA=TRUE</formula>
    </cfRule>
  </conditionalFormatting>
  <conditionalFormatting sqref="B1284">
    <cfRule type="expression" dxfId="29" priority="31">
      <formula>CONTR_onlyCORSIA=TRUE</formula>
    </cfRule>
  </conditionalFormatting>
  <conditionalFormatting sqref="B1285">
    <cfRule type="expression" dxfId="28" priority="30">
      <formula>CONTR_onlyCORSIA=TRUE</formula>
    </cfRule>
  </conditionalFormatting>
  <conditionalFormatting sqref="B1287">
    <cfRule type="expression" dxfId="27" priority="29">
      <formula>CONTR_onlyCORSIA=TRUE</formula>
    </cfRule>
  </conditionalFormatting>
  <conditionalFormatting sqref="B1288">
    <cfRule type="expression" dxfId="26" priority="28">
      <formula>CONTR_onlyCORSIA=TRUE</formula>
    </cfRule>
  </conditionalFormatting>
  <conditionalFormatting sqref="C1262">
    <cfRule type="expression" dxfId="25" priority="26">
      <formula>CONTR_onlyCORSIA=TRUE</formula>
    </cfRule>
  </conditionalFormatting>
  <conditionalFormatting sqref="C1263">
    <cfRule type="expression" dxfId="24" priority="25">
      <formula>CONTR_onlyCORSIA=TRUE</formula>
    </cfRule>
  </conditionalFormatting>
  <conditionalFormatting sqref="C1264">
    <cfRule type="expression" dxfId="23" priority="24">
      <formula>CONTR_onlyCORSIA=TRUE</formula>
    </cfRule>
  </conditionalFormatting>
  <conditionalFormatting sqref="C1265">
    <cfRule type="expression" dxfId="22" priority="23">
      <formula>CONTR_onlyCORSIA=TRUE</formula>
    </cfRule>
  </conditionalFormatting>
  <conditionalFormatting sqref="C1266">
    <cfRule type="expression" dxfId="21" priority="22">
      <formula>CONTR_onlyCORSIA=TRUE</formula>
    </cfRule>
  </conditionalFormatting>
  <conditionalFormatting sqref="C1267">
    <cfRule type="expression" dxfId="20" priority="21">
      <formula>CONTR_onlyCORSIA=TRUE</formula>
    </cfRule>
  </conditionalFormatting>
  <conditionalFormatting sqref="C1268">
    <cfRule type="expression" dxfId="19" priority="20">
      <formula>CONTR_onlyCORSIA=TRUE</formula>
    </cfRule>
  </conditionalFormatting>
  <conditionalFormatting sqref="C1292">
    <cfRule type="expression" dxfId="18" priority="1">
      <formula>CONTR_onlyCORSIA=TRUE</formula>
    </cfRule>
  </conditionalFormatting>
  <conditionalFormatting sqref="C1269">
    <cfRule type="expression" dxfId="17" priority="19">
      <formula>CONTR_onlyCORSIA=TRUE</formula>
    </cfRule>
  </conditionalFormatting>
  <conditionalFormatting sqref="C1270">
    <cfRule type="expression" dxfId="16" priority="18">
      <formula>CONTR_onlyCORSIA=TRUE</formula>
    </cfRule>
  </conditionalFormatting>
  <conditionalFormatting sqref="C1271">
    <cfRule type="expression" dxfId="15" priority="17">
      <formula>CONTR_onlyCORSIA=TRUE</formula>
    </cfRule>
  </conditionalFormatting>
  <conditionalFormatting sqref="C1272">
    <cfRule type="expression" dxfId="14" priority="16">
      <formula>CONTR_onlyCORSIA=TRUE</formula>
    </cfRule>
  </conditionalFormatting>
  <conditionalFormatting sqref="C1273">
    <cfRule type="expression" dxfId="13" priority="15">
      <formula>CONTR_onlyCORSIA=TRUE</formula>
    </cfRule>
  </conditionalFormatting>
  <conditionalFormatting sqref="C1274">
    <cfRule type="expression" dxfId="12" priority="14">
      <formula>CONTR_onlyCORSIA=TRUE</formula>
    </cfRule>
  </conditionalFormatting>
  <conditionalFormatting sqref="C1275">
    <cfRule type="expression" dxfId="11" priority="13">
      <formula>CONTR_onlyCORSIA=TRUE</formula>
    </cfRule>
  </conditionalFormatting>
  <conditionalFormatting sqref="C1276">
    <cfRule type="expression" dxfId="10" priority="12">
      <formula>CONTR_onlyCORSIA=TRUE</formula>
    </cfRule>
  </conditionalFormatting>
  <conditionalFormatting sqref="C1277">
    <cfRule type="expression" dxfId="9" priority="11">
      <formula>CONTR_CORSIAapplied=FALSE</formula>
    </cfRule>
  </conditionalFormatting>
  <conditionalFormatting sqref="C1279">
    <cfRule type="expression" dxfId="8" priority="10">
      <formula>CONTR_onlyCORSIA=TRUE</formula>
    </cfRule>
  </conditionalFormatting>
  <conditionalFormatting sqref="C1280">
    <cfRule type="expression" dxfId="7" priority="9">
      <formula>CONTR_onlyCORSIA=TRUE</formula>
    </cfRule>
  </conditionalFormatting>
  <conditionalFormatting sqref="C1281">
    <cfRule type="expression" dxfId="6" priority="8">
      <formula>CONTR_onlyCORSIA=TRUE</formula>
    </cfRule>
  </conditionalFormatting>
  <conditionalFormatting sqref="C1282">
    <cfRule type="expression" dxfId="5" priority="7">
      <formula>CONTR_onlyCORSIA=TRUE</formula>
    </cfRule>
  </conditionalFormatting>
  <conditionalFormatting sqref="C1283">
    <cfRule type="expression" dxfId="4" priority="6">
      <formula>CONTR_onlyCORSIA=TRUE</formula>
    </cfRule>
  </conditionalFormatting>
  <conditionalFormatting sqref="C1284">
    <cfRule type="expression" dxfId="3" priority="5">
      <formula>CONTR_onlyCORSIA=TRUE</formula>
    </cfRule>
  </conditionalFormatting>
  <conditionalFormatting sqref="C1285">
    <cfRule type="expression" dxfId="2" priority="4">
      <formula>CONTR_onlyCORSIA=TRUE</formula>
    </cfRule>
  </conditionalFormatting>
  <conditionalFormatting sqref="C1287">
    <cfRule type="expression" dxfId="1" priority="3">
      <formula>CONTR_onlyCORSIA=TRUE</formula>
    </cfRule>
  </conditionalFormatting>
  <conditionalFormatting sqref="C1288">
    <cfRule type="expression" dxfId="0" priority="2">
      <formula>CONTR_onlyCORSIA=TRUE</formula>
    </cfRule>
  </conditionalFormatting>
  <hyperlinks>
    <hyperlink ref="C36" r:id="rId1" xr:uid="{00000000-0004-0000-0B00-000000000000}"/>
    <hyperlink ref="C38" r:id="rId2" xr:uid="{00000000-0004-0000-0B00-000001000000}"/>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indexed="57"/>
    <pageSetUpPr fitToPage="1"/>
  </sheetPr>
  <dimension ref="A1:E98"/>
  <sheetViews>
    <sheetView zoomScale="115" zoomScaleNormal="115" workbookViewId="0">
      <selection activeCell="C4" sqref="C4"/>
    </sheetView>
  </sheetViews>
  <sheetFormatPr defaultColWidth="11.44140625" defaultRowHeight="13.2" x14ac:dyDescent="0.25"/>
  <cols>
    <col min="1" max="1" width="17.109375" style="5" customWidth="1"/>
    <col min="2" max="2" width="34.6640625" style="5" customWidth="1"/>
    <col min="3" max="3" width="15.109375" style="5" customWidth="1"/>
    <col min="4" max="16384" width="11.44140625" style="5"/>
  </cols>
  <sheetData>
    <row r="1" spans="1:5" ht="13.8" thickBot="1" x14ac:dyDescent="0.3">
      <c r="A1" s="29" t="s">
        <v>35</v>
      </c>
    </row>
    <row r="2" spans="1:5" ht="13.8" thickBot="1" x14ac:dyDescent="0.3">
      <c r="A2" s="43" t="s">
        <v>36</v>
      </c>
      <c r="B2" s="44" t="s">
        <v>1503</v>
      </c>
    </row>
    <row r="3" spans="1:5" ht="13.8" thickBot="1" x14ac:dyDescent="0.3">
      <c r="A3" s="45" t="s">
        <v>34</v>
      </c>
      <c r="B3" s="46">
        <v>44153</v>
      </c>
      <c r="C3" s="47" t="str">
        <f>IF(ISNUMBER(MATCH(B3,A22:A36,0)),VLOOKUP(B3,A22:B36,2,FALSE),"---")</f>
        <v>AER EU &amp; CH ETS &amp; CORSIA_COM_en_181120.xls</v>
      </c>
      <c r="D3" s="48"/>
      <c r="E3" s="49"/>
    </row>
    <row r="4" spans="1:5" x14ac:dyDescent="0.25">
      <c r="A4" s="50" t="s">
        <v>47</v>
      </c>
      <c r="B4" s="51" t="s">
        <v>48</v>
      </c>
    </row>
    <row r="5" spans="1:5" ht="13.8" thickBot="1" x14ac:dyDescent="0.3">
      <c r="A5" s="52" t="s">
        <v>38</v>
      </c>
      <c r="B5" s="53" t="s">
        <v>63</v>
      </c>
    </row>
    <row r="7" spans="1:5" x14ac:dyDescent="0.25">
      <c r="A7" s="54" t="s">
        <v>37</v>
      </c>
    </row>
    <row r="8" spans="1:5" x14ac:dyDescent="0.25">
      <c r="A8" s="6" t="s">
        <v>43</v>
      </c>
      <c r="B8" s="6"/>
      <c r="C8" s="7" t="s">
        <v>39</v>
      </c>
    </row>
    <row r="9" spans="1:5" x14ac:dyDescent="0.25">
      <c r="A9" s="6" t="s">
        <v>44</v>
      </c>
      <c r="B9" s="6"/>
      <c r="C9" s="7" t="s">
        <v>40</v>
      </c>
    </row>
    <row r="10" spans="1:5" x14ac:dyDescent="0.25">
      <c r="A10" s="6" t="s">
        <v>45</v>
      </c>
      <c r="B10" s="6"/>
      <c r="C10" s="7" t="s">
        <v>41</v>
      </c>
    </row>
    <row r="11" spans="1:5" x14ac:dyDescent="0.25">
      <c r="A11" s="6" t="s">
        <v>46</v>
      </c>
      <c r="B11" s="6"/>
      <c r="C11" s="7" t="s">
        <v>42</v>
      </c>
    </row>
    <row r="12" spans="1:5" x14ac:dyDescent="0.25">
      <c r="A12" s="6" t="s">
        <v>816</v>
      </c>
      <c r="B12" s="6"/>
      <c r="C12" s="7" t="s">
        <v>817</v>
      </c>
    </row>
    <row r="13" spans="1:5" x14ac:dyDescent="0.25">
      <c r="A13" s="6" t="s">
        <v>818</v>
      </c>
      <c r="B13" s="6"/>
      <c r="C13" s="7" t="s">
        <v>819</v>
      </c>
    </row>
    <row r="14" spans="1:5" x14ac:dyDescent="0.25">
      <c r="A14" s="6" t="s">
        <v>820</v>
      </c>
      <c r="B14" s="6"/>
      <c r="C14" s="7" t="s">
        <v>821</v>
      </c>
    </row>
    <row r="15" spans="1:5" x14ac:dyDescent="0.25">
      <c r="A15" s="66" t="s">
        <v>980</v>
      </c>
      <c r="B15" s="6"/>
      <c r="C15" s="67" t="s">
        <v>981</v>
      </c>
    </row>
    <row r="16" spans="1:5" x14ac:dyDescent="0.25">
      <c r="A16" s="66" t="s">
        <v>982</v>
      </c>
      <c r="B16" s="6"/>
      <c r="C16" s="67" t="s">
        <v>983</v>
      </c>
    </row>
    <row r="17" spans="1:4" x14ac:dyDescent="0.25">
      <c r="A17" s="66" t="s">
        <v>984</v>
      </c>
      <c r="B17" s="6"/>
      <c r="C17" s="67" t="s">
        <v>985</v>
      </c>
    </row>
    <row r="18" spans="1:4" x14ac:dyDescent="0.25">
      <c r="A18" s="66" t="s">
        <v>1228</v>
      </c>
      <c r="B18" s="6"/>
      <c r="C18" s="67" t="s">
        <v>1229</v>
      </c>
    </row>
    <row r="19" spans="1:4" x14ac:dyDescent="0.25">
      <c r="A19" s="66" t="s">
        <v>1503</v>
      </c>
      <c r="B19" s="6"/>
      <c r="C19" s="67" t="s">
        <v>1504</v>
      </c>
    </row>
    <row r="20" spans="1:4" x14ac:dyDescent="0.25">
      <c r="A20" s="15"/>
    </row>
    <row r="21" spans="1:4" x14ac:dyDescent="0.25">
      <c r="A21" s="29" t="s">
        <v>145</v>
      </c>
      <c r="B21" s="29" t="s">
        <v>95</v>
      </c>
      <c r="C21" s="29" t="s">
        <v>781</v>
      </c>
    </row>
    <row r="22" spans="1:4" x14ac:dyDescent="0.25">
      <c r="A22" s="55">
        <v>41233</v>
      </c>
      <c r="B22" s="56" t="s">
        <v>1341</v>
      </c>
      <c r="C22" s="68" t="s">
        <v>1162</v>
      </c>
      <c r="D22" s="57"/>
    </row>
    <row r="23" spans="1:4" x14ac:dyDescent="0.25">
      <c r="A23" s="58">
        <v>41299</v>
      </c>
      <c r="B23" s="59" t="s">
        <v>1342</v>
      </c>
      <c r="C23" s="59" t="s">
        <v>1165</v>
      </c>
      <c r="D23" s="60"/>
    </row>
    <row r="24" spans="1:4" x14ac:dyDescent="0.25">
      <c r="A24" s="58">
        <v>41342</v>
      </c>
      <c r="B24" s="59" t="s">
        <v>1343</v>
      </c>
      <c r="C24" s="59" t="s">
        <v>1191</v>
      </c>
      <c r="D24" s="60"/>
    </row>
    <row r="25" spans="1:4" x14ac:dyDescent="0.25">
      <c r="A25" s="58">
        <v>41355</v>
      </c>
      <c r="B25" s="59" t="s">
        <v>1344</v>
      </c>
      <c r="C25" s="64" t="s">
        <v>1201</v>
      </c>
      <c r="D25" s="60"/>
    </row>
    <row r="26" spans="1:4" x14ac:dyDescent="0.25">
      <c r="A26" s="58">
        <v>41390</v>
      </c>
      <c r="B26" s="59" t="s">
        <v>1345</v>
      </c>
      <c r="C26" s="59" t="s">
        <v>1203</v>
      </c>
      <c r="D26" s="60"/>
    </row>
    <row r="27" spans="1:4" x14ac:dyDescent="0.25">
      <c r="A27" s="58">
        <v>42332</v>
      </c>
      <c r="B27" s="59" t="s">
        <v>1346</v>
      </c>
      <c r="C27" s="64" t="s">
        <v>1219</v>
      </c>
      <c r="D27" s="60"/>
    </row>
    <row r="28" spans="1:4" x14ac:dyDescent="0.25">
      <c r="A28" s="58">
        <v>42354</v>
      </c>
      <c r="B28" s="59" t="s">
        <v>1347</v>
      </c>
      <c r="C28" s="64" t="s">
        <v>1225</v>
      </c>
      <c r="D28" s="60"/>
    </row>
    <row r="29" spans="1:4" x14ac:dyDescent="0.25">
      <c r="A29" s="58">
        <v>43633</v>
      </c>
      <c r="B29" s="59" t="str">
        <f t="shared" ref="B29:B34" si="0">IF(ISBLANK($A29),"---", VLOOKUP($B$2,$A$8:$C$19,3,0) &amp; "_" &amp; VLOOKUP($B$4,$A$39:$B$71,2,0)&amp;"_"&amp;VLOOKUP($B$5,$A$74:$B$98,2,0)&amp;"_"&amp; TEXT(DAY($A29),"0#")&amp; TEXT(MONTH($A29),"0#")&amp; TEXT(YEAR($A29)-2000,"0#")&amp;".xls")</f>
        <v>AER EU &amp; CH ETS &amp; CORSIA_COM_en_170619.xls</v>
      </c>
      <c r="C29" s="64" t="s">
        <v>1353</v>
      </c>
      <c r="D29" s="60"/>
    </row>
    <row r="30" spans="1:4" x14ac:dyDescent="0.25">
      <c r="A30" s="58">
        <v>43756</v>
      </c>
      <c r="B30" s="59" t="str">
        <f t="shared" si="0"/>
        <v>AER EU &amp; CH ETS &amp; CORSIA_COM_en_181019.xls</v>
      </c>
      <c r="C30" s="64" t="s">
        <v>1359</v>
      </c>
      <c r="D30" s="60"/>
    </row>
    <row r="31" spans="1:4" x14ac:dyDescent="0.25">
      <c r="A31" s="58">
        <v>43814</v>
      </c>
      <c r="B31" s="59" t="str">
        <f t="shared" si="0"/>
        <v>AER EU &amp; CH ETS &amp; CORSIA_COM_en_151219.xls</v>
      </c>
      <c r="C31" s="64" t="s">
        <v>1481</v>
      </c>
      <c r="D31" s="60"/>
    </row>
    <row r="32" spans="1:4" x14ac:dyDescent="0.25">
      <c r="A32" s="58">
        <v>43852</v>
      </c>
      <c r="B32" s="59" t="str">
        <f t="shared" si="0"/>
        <v>AER EU &amp; CH ETS &amp; CORSIA_COM_en_220120.xls</v>
      </c>
      <c r="C32" s="64" t="s">
        <v>1501</v>
      </c>
      <c r="D32" s="60"/>
    </row>
    <row r="33" spans="1:4" x14ac:dyDescent="0.25">
      <c r="A33" s="58">
        <v>44103</v>
      </c>
      <c r="B33" s="59" t="str">
        <f t="shared" si="0"/>
        <v>AER EU &amp; CH ETS &amp; CORSIA_COM_en_290920.xls</v>
      </c>
      <c r="C33" s="64" t="s">
        <v>1505</v>
      </c>
      <c r="D33" s="60"/>
    </row>
    <row r="34" spans="1:4" x14ac:dyDescent="0.25">
      <c r="A34" s="58">
        <v>44153</v>
      </c>
      <c r="B34" s="59" t="str">
        <f t="shared" si="0"/>
        <v>AER EU &amp; CH ETS &amp; CORSIA_COM_en_181120.xls</v>
      </c>
      <c r="C34" s="64" t="s">
        <v>1554</v>
      </c>
      <c r="D34" s="60"/>
    </row>
    <row r="35" spans="1:4" x14ac:dyDescent="0.25">
      <c r="A35" s="58"/>
      <c r="B35" s="59" t="str">
        <f>IF(ISBLANK($A35),"---", VLOOKUP($B$2,$A$8:$C$19,3,0) &amp; "_" &amp; VLOOKUP($B$4,$A$39:$B$71,2,0)&amp;"_"&amp;VLOOKUP($B$5,$A$74:$B$98,2,0)&amp;"_"&amp; TEXT(DAY($A35),"0#")&amp; TEXT(MONTH($A35),"0#")&amp; TEXT(YEAR($A35)-2000,"0#")&amp;".xls")</f>
        <v>---</v>
      </c>
      <c r="C35" s="59"/>
      <c r="D35" s="60"/>
    </row>
    <row r="36" spans="1:4" x14ac:dyDescent="0.25">
      <c r="A36" s="61"/>
      <c r="B36" s="62" t="str">
        <f>IF(ISBLANK($A36),"---", VLOOKUP($B$2,$A$8:$C$19,3,0) &amp; "_" &amp; VLOOKUP($B$4,$A$39:$B$71,2,0)&amp;"_"&amp;VLOOKUP($B$5,$A$74:$B$98,2,0)&amp;"_"&amp; TEXT(DAY($A36),"0#")&amp; TEXT(MONTH($A36),"0#")&amp; TEXT(YEAR($A36)-2000,"0#")&amp;".xls")</f>
        <v>---</v>
      </c>
      <c r="C36" s="62"/>
      <c r="D36" s="63"/>
    </row>
    <row r="38" spans="1:4" x14ac:dyDescent="0.25">
      <c r="A38" s="29" t="s">
        <v>47</v>
      </c>
    </row>
    <row r="39" spans="1:4" x14ac:dyDescent="0.25">
      <c r="A39" s="41" t="s">
        <v>48</v>
      </c>
      <c r="B39" s="41" t="s">
        <v>96</v>
      </c>
    </row>
    <row r="40" spans="1:4" x14ac:dyDescent="0.25">
      <c r="A40" s="41" t="s">
        <v>822</v>
      </c>
      <c r="B40" s="41" t="s">
        <v>823</v>
      </c>
    </row>
    <row r="41" spans="1:4" x14ac:dyDescent="0.25">
      <c r="A41" s="41" t="s">
        <v>292</v>
      </c>
      <c r="B41" s="41" t="s">
        <v>97</v>
      </c>
    </row>
    <row r="42" spans="1:4" x14ac:dyDescent="0.25">
      <c r="A42" s="41" t="s">
        <v>294</v>
      </c>
      <c r="B42" s="41" t="s">
        <v>98</v>
      </c>
    </row>
    <row r="43" spans="1:4" x14ac:dyDescent="0.25">
      <c r="A43" s="41" t="s">
        <v>297</v>
      </c>
      <c r="B43" s="41" t="s">
        <v>99</v>
      </c>
    </row>
    <row r="44" spans="1:4" x14ac:dyDescent="0.25">
      <c r="A44" s="41" t="s">
        <v>463</v>
      </c>
      <c r="B44" s="41" t="s">
        <v>824</v>
      </c>
    </row>
    <row r="45" spans="1:4" x14ac:dyDescent="0.25">
      <c r="A45" s="41" t="s">
        <v>299</v>
      </c>
      <c r="B45" s="41" t="s">
        <v>100</v>
      </c>
    </row>
    <row r="46" spans="1:4" x14ac:dyDescent="0.25">
      <c r="A46" s="543" t="s">
        <v>1462</v>
      </c>
      <c r="B46" s="41" t="s">
        <v>101</v>
      </c>
    </row>
    <row r="47" spans="1:4" x14ac:dyDescent="0.25">
      <c r="A47" s="41" t="s">
        <v>304</v>
      </c>
      <c r="B47" s="41" t="s">
        <v>102</v>
      </c>
    </row>
    <row r="48" spans="1:4" x14ac:dyDescent="0.25">
      <c r="A48" s="41" t="s">
        <v>307</v>
      </c>
      <c r="B48" s="41" t="s">
        <v>103</v>
      </c>
    </row>
    <row r="49" spans="1:2" x14ac:dyDescent="0.25">
      <c r="A49" s="41" t="s">
        <v>309</v>
      </c>
      <c r="B49" s="41" t="s">
        <v>104</v>
      </c>
    </row>
    <row r="50" spans="1:2" x14ac:dyDescent="0.25">
      <c r="A50" s="41" t="s">
        <v>311</v>
      </c>
      <c r="B50" s="41" t="s">
        <v>105</v>
      </c>
    </row>
    <row r="51" spans="1:2" x14ac:dyDescent="0.25">
      <c r="A51" s="41" t="s">
        <v>314</v>
      </c>
      <c r="B51" s="41" t="s">
        <v>106</v>
      </c>
    </row>
    <row r="52" spans="1:2" x14ac:dyDescent="0.25">
      <c r="A52" s="41" t="s">
        <v>316</v>
      </c>
      <c r="B52" s="41" t="s">
        <v>107</v>
      </c>
    </row>
    <row r="53" spans="1:2" x14ac:dyDescent="0.25">
      <c r="A53" s="41" t="s">
        <v>318</v>
      </c>
      <c r="B53" s="41" t="s">
        <v>108</v>
      </c>
    </row>
    <row r="54" spans="1:2" x14ac:dyDescent="0.25">
      <c r="A54" s="41" t="s">
        <v>521</v>
      </c>
      <c r="B54" s="41" t="s">
        <v>825</v>
      </c>
    </row>
    <row r="55" spans="1:2" x14ac:dyDescent="0.25">
      <c r="A55" s="41" t="s">
        <v>320</v>
      </c>
      <c r="B55" s="41" t="s">
        <v>109</v>
      </c>
    </row>
    <row r="56" spans="1:2" x14ac:dyDescent="0.25">
      <c r="A56" s="41" t="s">
        <v>322</v>
      </c>
      <c r="B56" s="41" t="s">
        <v>110</v>
      </c>
    </row>
    <row r="57" spans="1:2" x14ac:dyDescent="0.25">
      <c r="A57" s="41" t="s">
        <v>324</v>
      </c>
      <c r="B57" s="41" t="s">
        <v>111</v>
      </c>
    </row>
    <row r="58" spans="1:2" x14ac:dyDescent="0.25">
      <c r="A58" s="41" t="s">
        <v>541</v>
      </c>
      <c r="B58" s="41" t="s">
        <v>826</v>
      </c>
    </row>
    <row r="59" spans="1:2" x14ac:dyDescent="0.25">
      <c r="A59" s="41" t="s">
        <v>326</v>
      </c>
      <c r="B59" s="41" t="s">
        <v>112</v>
      </c>
    </row>
    <row r="60" spans="1:2" x14ac:dyDescent="0.25">
      <c r="A60" s="41" t="s">
        <v>328</v>
      </c>
      <c r="B60" s="41" t="s">
        <v>113</v>
      </c>
    </row>
    <row r="61" spans="1:2" x14ac:dyDescent="0.25">
      <c r="A61" s="41" t="s">
        <v>330</v>
      </c>
      <c r="B61" s="41" t="s">
        <v>114</v>
      </c>
    </row>
    <row r="62" spans="1:2" x14ac:dyDescent="0.25">
      <c r="A62" s="41" t="s">
        <v>333</v>
      </c>
      <c r="B62" s="41" t="s">
        <v>115</v>
      </c>
    </row>
    <row r="63" spans="1:2" x14ac:dyDescent="0.25">
      <c r="A63" s="41" t="s">
        <v>577</v>
      </c>
      <c r="B63" s="41" t="s">
        <v>827</v>
      </c>
    </row>
    <row r="64" spans="1:2" x14ac:dyDescent="0.25">
      <c r="A64" s="41" t="s">
        <v>336</v>
      </c>
      <c r="B64" s="41" t="s">
        <v>116</v>
      </c>
    </row>
    <row r="65" spans="1:2" x14ac:dyDescent="0.25">
      <c r="A65" s="41" t="s">
        <v>340</v>
      </c>
      <c r="B65" s="41" t="s">
        <v>117</v>
      </c>
    </row>
    <row r="66" spans="1:2" x14ac:dyDescent="0.25">
      <c r="A66" s="41" t="s">
        <v>343</v>
      </c>
      <c r="B66" s="41" t="s">
        <v>118</v>
      </c>
    </row>
    <row r="67" spans="1:2" x14ac:dyDescent="0.25">
      <c r="A67" s="41" t="s">
        <v>346</v>
      </c>
      <c r="B67" s="41" t="s">
        <v>119</v>
      </c>
    </row>
    <row r="68" spans="1:2" x14ac:dyDescent="0.25">
      <c r="A68" s="41" t="s">
        <v>348</v>
      </c>
      <c r="B68" s="41" t="s">
        <v>120</v>
      </c>
    </row>
    <row r="69" spans="1:2" x14ac:dyDescent="0.25">
      <c r="A69" s="41" t="s">
        <v>351</v>
      </c>
      <c r="B69" s="41" t="s">
        <v>121</v>
      </c>
    </row>
    <row r="70" spans="1:2" x14ac:dyDescent="0.25">
      <c r="A70" s="41" t="s">
        <v>353</v>
      </c>
      <c r="B70" s="41" t="s">
        <v>122</v>
      </c>
    </row>
    <row r="71" spans="1:2" x14ac:dyDescent="0.25">
      <c r="A71" s="41" t="s">
        <v>360</v>
      </c>
      <c r="B71" s="41" t="s">
        <v>123</v>
      </c>
    </row>
    <row r="73" spans="1:2" x14ac:dyDescent="0.25">
      <c r="A73" s="19" t="s">
        <v>146</v>
      </c>
    </row>
    <row r="74" spans="1:2" x14ac:dyDescent="0.25">
      <c r="A74" s="42" t="s">
        <v>49</v>
      </c>
      <c r="B74" s="42" t="s">
        <v>50</v>
      </c>
    </row>
    <row r="75" spans="1:2" x14ac:dyDescent="0.25">
      <c r="A75" s="42" t="s">
        <v>51</v>
      </c>
      <c r="B75" s="42" t="s">
        <v>52</v>
      </c>
    </row>
    <row r="76" spans="1:2" x14ac:dyDescent="0.25">
      <c r="A76" s="42" t="s">
        <v>828</v>
      </c>
      <c r="B76" s="42" t="s">
        <v>829</v>
      </c>
    </row>
    <row r="77" spans="1:2" x14ac:dyDescent="0.25">
      <c r="A77" s="42" t="s">
        <v>53</v>
      </c>
      <c r="B77" s="42" t="s">
        <v>54</v>
      </c>
    </row>
    <row r="78" spans="1:2" x14ac:dyDescent="0.25">
      <c r="A78" s="42" t="s">
        <v>55</v>
      </c>
      <c r="B78" s="42" t="s">
        <v>56</v>
      </c>
    </row>
    <row r="79" spans="1:2" x14ac:dyDescent="0.25">
      <c r="A79" s="42" t="s">
        <v>57</v>
      </c>
      <c r="B79" s="42" t="s">
        <v>58</v>
      </c>
    </row>
    <row r="80" spans="1:2" x14ac:dyDescent="0.25">
      <c r="A80" s="42" t="s">
        <v>59</v>
      </c>
      <c r="B80" s="42" t="s">
        <v>60</v>
      </c>
    </row>
    <row r="81" spans="1:2" x14ac:dyDescent="0.25">
      <c r="A81" s="42" t="s">
        <v>61</v>
      </c>
      <c r="B81" s="42" t="s">
        <v>62</v>
      </c>
    </row>
    <row r="82" spans="1:2" x14ac:dyDescent="0.25">
      <c r="A82" s="42" t="s">
        <v>63</v>
      </c>
      <c r="B82" s="42" t="s">
        <v>64</v>
      </c>
    </row>
    <row r="83" spans="1:2" x14ac:dyDescent="0.25">
      <c r="A83" s="42" t="s">
        <v>65</v>
      </c>
      <c r="B83" s="42" t="s">
        <v>66</v>
      </c>
    </row>
    <row r="84" spans="1:2" x14ac:dyDescent="0.25">
      <c r="A84" s="42" t="s">
        <v>830</v>
      </c>
      <c r="B84" s="42" t="s">
        <v>831</v>
      </c>
    </row>
    <row r="85" spans="1:2" x14ac:dyDescent="0.25">
      <c r="A85" s="42" t="s">
        <v>67</v>
      </c>
      <c r="B85" s="42" t="s">
        <v>68</v>
      </c>
    </row>
    <row r="86" spans="1:2" x14ac:dyDescent="0.25">
      <c r="A86" s="42" t="s">
        <v>69</v>
      </c>
      <c r="B86" s="42" t="s">
        <v>70</v>
      </c>
    </row>
    <row r="87" spans="1:2" x14ac:dyDescent="0.25">
      <c r="A87" s="42" t="s">
        <v>71</v>
      </c>
      <c r="B87" s="42" t="s">
        <v>72</v>
      </c>
    </row>
    <row r="88" spans="1:2" x14ac:dyDescent="0.25">
      <c r="A88" s="42" t="s">
        <v>73</v>
      </c>
      <c r="B88" s="42" t="s">
        <v>74</v>
      </c>
    </row>
    <row r="89" spans="1:2" x14ac:dyDescent="0.25">
      <c r="A89" s="42" t="s">
        <v>75</v>
      </c>
      <c r="B89" s="42" t="s">
        <v>76</v>
      </c>
    </row>
    <row r="90" spans="1:2" x14ac:dyDescent="0.25">
      <c r="A90" s="42" t="s">
        <v>832</v>
      </c>
      <c r="B90" s="42" t="s">
        <v>833</v>
      </c>
    </row>
    <row r="91" spans="1:2" x14ac:dyDescent="0.25">
      <c r="A91" s="42" t="s">
        <v>77</v>
      </c>
      <c r="B91" s="42" t="s">
        <v>78</v>
      </c>
    </row>
    <row r="92" spans="1:2" x14ac:dyDescent="0.25">
      <c r="A92" s="42" t="s">
        <v>79</v>
      </c>
      <c r="B92" s="42" t="s">
        <v>80</v>
      </c>
    </row>
    <row r="93" spans="1:2" x14ac:dyDescent="0.25">
      <c r="A93" s="42" t="s">
        <v>83</v>
      </c>
      <c r="B93" s="42" t="s">
        <v>84</v>
      </c>
    </row>
    <row r="94" spans="1:2" x14ac:dyDescent="0.25">
      <c r="A94" s="42" t="s">
        <v>85</v>
      </c>
      <c r="B94" s="42" t="s">
        <v>86</v>
      </c>
    </row>
    <row r="95" spans="1:2" x14ac:dyDescent="0.25">
      <c r="A95" s="42" t="s">
        <v>87</v>
      </c>
      <c r="B95" s="42" t="s">
        <v>88</v>
      </c>
    </row>
    <row r="96" spans="1:2" x14ac:dyDescent="0.25">
      <c r="A96" s="42" t="s">
        <v>89</v>
      </c>
      <c r="B96" s="42" t="s">
        <v>90</v>
      </c>
    </row>
    <row r="97" spans="1:2" x14ac:dyDescent="0.25">
      <c r="A97" s="42" t="s">
        <v>91</v>
      </c>
      <c r="B97" s="42" t="s">
        <v>92</v>
      </c>
    </row>
    <row r="98" spans="1:2" x14ac:dyDescent="0.25">
      <c r="A98" s="42" t="s">
        <v>93</v>
      </c>
      <c r="B98" s="42" t="s">
        <v>94</v>
      </c>
    </row>
  </sheetData>
  <sheetProtection sheet="1" objects="1" scenarios="1" formatCells="0" formatColumns="0" formatRows="0" insertColumns="0" insertRows="0"/>
  <phoneticPr fontId="9" type="noConversion"/>
  <dataValidations count="4">
    <dataValidation type="list" allowBlank="1" showInputMessage="1" showErrorMessage="1" sqref="B2" xr:uid="{00000000-0002-0000-0C00-000000000000}">
      <formula1>$A$8:$A$19</formula1>
    </dataValidation>
    <dataValidation type="list" allowBlank="1" showInputMessage="1" showErrorMessage="1" sqref="B3" xr:uid="{00000000-0002-0000-0C00-000001000000}">
      <formula1>$A$22:$A$36</formula1>
    </dataValidation>
    <dataValidation type="list" allowBlank="1" showInputMessage="1" showErrorMessage="1" sqref="B4" xr:uid="{00000000-0002-0000-0C00-000002000000}">
      <formula1>$A$39:$A$71</formula1>
    </dataValidation>
    <dataValidation type="list" allowBlank="1" showInputMessage="1" showErrorMessage="1" sqref="B5" xr:uid="{00000000-0002-0000-0C00-000003000000}">
      <formula1>$A$74:$A$98</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M148"/>
  <sheetViews>
    <sheetView showGridLines="0" zoomScale="130" zoomScaleNormal="130" zoomScaleSheetLayoutView="100" workbookViewId="0"/>
  </sheetViews>
  <sheetFormatPr defaultColWidth="11.44140625" defaultRowHeight="13.2" x14ac:dyDescent="0.25"/>
  <cols>
    <col min="1" max="1" width="5.44140625" style="13" customWidth="1"/>
    <col min="2" max="2" width="7.33203125" style="14" customWidth="1"/>
    <col min="3" max="11" width="11.6640625" style="14" customWidth="1"/>
    <col min="12" max="12" width="11.6640625" style="15" customWidth="1"/>
    <col min="13" max="13" width="5.44140625" style="14" customWidth="1"/>
    <col min="14" max="16384" width="11.44140625" style="14"/>
  </cols>
  <sheetData>
    <row r="2" spans="1:12" ht="17.399999999999999" x14ac:dyDescent="0.25">
      <c r="B2" s="812" t="str">
        <f>Translations!$B$33</f>
        <v>GUIDELINES AND CONDITIONS</v>
      </c>
      <c r="C2" s="812"/>
      <c r="D2" s="812"/>
      <c r="E2" s="812"/>
      <c r="F2" s="812"/>
      <c r="G2" s="812"/>
      <c r="H2" s="812"/>
      <c r="I2" s="812"/>
      <c r="J2" s="812"/>
    </row>
    <row r="3" spans="1:12" ht="13.2" customHeight="1" x14ac:dyDescent="0.25">
      <c r="B3" s="813"/>
      <c r="C3" s="813"/>
      <c r="D3" s="813"/>
      <c r="E3" s="813"/>
      <c r="F3" s="813"/>
      <c r="G3" s="813"/>
      <c r="H3" s="813"/>
      <c r="I3" s="813"/>
      <c r="J3" s="813"/>
      <c r="K3" s="813"/>
      <c r="L3" s="813"/>
    </row>
    <row r="4" spans="1:12" ht="13.2" customHeight="1" x14ac:dyDescent="0.25">
      <c r="A4" s="419" t="s">
        <v>1273</v>
      </c>
      <c r="B4" s="808" t="str">
        <f>Translations!$B$1049</f>
        <v>Legal basis</v>
      </c>
      <c r="C4" s="809"/>
      <c r="D4" s="809"/>
      <c r="E4" s="809"/>
      <c r="F4" s="809"/>
      <c r="G4" s="809"/>
      <c r="H4" s="809"/>
      <c r="I4" s="809"/>
      <c r="J4" s="809"/>
      <c r="K4" s="809"/>
      <c r="L4" s="809"/>
    </row>
    <row r="5" spans="1:12" ht="51.9" customHeight="1" x14ac:dyDescent="0.25">
      <c r="A5" s="419">
        <v>1</v>
      </c>
      <c r="B5" s="810" t="str">
        <f>Translations!$B$1050</f>
        <v>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811"/>
      <c r="D5" s="811"/>
      <c r="E5" s="811"/>
      <c r="F5" s="811"/>
      <c r="G5" s="811"/>
      <c r="H5" s="811"/>
      <c r="I5" s="811"/>
      <c r="J5" s="811"/>
      <c r="K5" s="811"/>
      <c r="L5" s="811"/>
    </row>
    <row r="6" spans="1:12" ht="13.2" customHeight="1" x14ac:dyDescent="0.25">
      <c r="A6" s="419"/>
      <c r="B6" s="797" t="str">
        <f>Translations!$B$1051</f>
        <v>The EU ETS Directive can be retrieved from:</v>
      </c>
      <c r="C6" s="797"/>
      <c r="D6" s="797"/>
      <c r="E6" s="797"/>
      <c r="F6" s="797"/>
      <c r="G6" s="797"/>
      <c r="H6" s="797"/>
      <c r="I6" s="797"/>
      <c r="J6" s="797"/>
      <c r="K6" s="797"/>
      <c r="L6" s="797"/>
    </row>
    <row r="7" spans="1:12" ht="13.2" customHeight="1" x14ac:dyDescent="0.25">
      <c r="A7" s="420"/>
      <c r="B7" s="806" t="str">
        <f>HYPERLINK(Translations!$B$1052,Translations!$B$1052)</f>
        <v>http://data.europa.eu/eli/dir/2003/87/2020-01-01</v>
      </c>
      <c r="C7" s="807"/>
      <c r="D7" s="807"/>
      <c r="E7" s="807"/>
      <c r="F7" s="807"/>
      <c r="G7" s="807"/>
      <c r="H7" s="807"/>
      <c r="I7" s="807"/>
      <c r="J7" s="807"/>
      <c r="K7" s="807"/>
      <c r="L7" s="807"/>
    </row>
    <row r="8" spans="1:12" ht="38.25" customHeight="1" x14ac:dyDescent="0.25">
      <c r="A8" s="419">
        <v>2</v>
      </c>
      <c r="B8" s="797"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8" s="797"/>
      <c r="D8" s="797"/>
      <c r="E8" s="797"/>
      <c r="F8" s="797"/>
      <c r="G8" s="797"/>
      <c r="H8" s="797"/>
      <c r="I8" s="797"/>
      <c r="J8" s="797"/>
      <c r="K8" s="797"/>
      <c r="L8" s="797"/>
    </row>
    <row r="9" spans="1:12" ht="52.95" customHeight="1" x14ac:dyDescent="0.25">
      <c r="A9" s="419"/>
      <c r="B9" s="797" t="str">
        <f>Translations!$B$1054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v>
      </c>
      <c r="C9" s="797"/>
      <c r="D9" s="797"/>
      <c r="E9" s="797"/>
      <c r="F9" s="797"/>
      <c r="G9" s="797"/>
      <c r="H9" s="797"/>
      <c r="I9" s="797"/>
      <c r="J9" s="797"/>
      <c r="K9" s="797"/>
      <c r="L9" s="797"/>
    </row>
    <row r="10" spans="1:12" ht="13.2" customHeight="1" x14ac:dyDescent="0.25">
      <c r="A10" s="419"/>
      <c r="B10" s="792" t="str">
        <f>Translations!$B$1055</f>
        <v>That delegated act can be downloaded from:</v>
      </c>
      <c r="C10" s="809"/>
      <c r="D10" s="809"/>
      <c r="E10" s="809"/>
      <c r="F10" s="809"/>
      <c r="G10" s="809"/>
      <c r="H10" s="809"/>
      <c r="I10" s="809"/>
      <c r="J10" s="809"/>
      <c r="K10" s="809"/>
      <c r="L10" s="809"/>
    </row>
    <row r="11" spans="1:12" ht="13.2" customHeight="1" x14ac:dyDescent="0.25">
      <c r="A11" s="419"/>
      <c r="B11" s="806" t="str">
        <f>HYPERLINK(Translations!$B$1056,Translations!$B$1056)</f>
        <v>https://eur-lex.europa.eu/eli/reg_del/2019/1603/oj</v>
      </c>
      <c r="C11" s="807"/>
      <c r="D11" s="807"/>
      <c r="E11" s="807"/>
      <c r="F11" s="807"/>
      <c r="G11" s="807"/>
      <c r="H11" s="807"/>
      <c r="I11" s="807"/>
      <c r="J11" s="807"/>
      <c r="K11" s="807"/>
      <c r="L11" s="807"/>
    </row>
    <row r="12" spans="1:12" ht="26.4" customHeight="1" x14ac:dyDescent="0.25">
      <c r="A12" s="419">
        <v>3</v>
      </c>
      <c r="B12" s="797" t="str">
        <f>Translations!$B$1057</f>
        <v>The Monitoring and Reporting Regulation (Commission Regulation (EU) No 601/2012, hereinafter the "MRR"), defines further requirements for monitoring and reporting. The MRR can be downloaded from:</v>
      </c>
      <c r="C12" s="797"/>
      <c r="D12" s="797"/>
      <c r="E12" s="797"/>
      <c r="F12" s="797"/>
      <c r="G12" s="797"/>
      <c r="H12" s="797"/>
      <c r="I12" s="797"/>
      <c r="J12" s="797"/>
      <c r="K12" s="797"/>
      <c r="L12" s="797"/>
    </row>
    <row r="13" spans="1:12" ht="13.2" customHeight="1" x14ac:dyDescent="0.25">
      <c r="A13" s="419"/>
      <c r="B13" s="806" t="str">
        <f>HYPERLINK(Translations!$B$1058,Translations!$B$1058)</f>
        <v>https://eur-lex.europa.eu/eli/reg/2012/601</v>
      </c>
      <c r="C13" s="807"/>
      <c r="D13" s="807"/>
      <c r="E13" s="807"/>
      <c r="F13" s="807"/>
      <c r="G13" s="807"/>
      <c r="H13" s="807"/>
      <c r="I13" s="807"/>
      <c r="J13" s="807"/>
      <c r="K13" s="807"/>
      <c r="L13" s="807"/>
    </row>
    <row r="14" spans="1:12" ht="39.6" customHeight="1" x14ac:dyDescent="0.25">
      <c r="A14" s="419"/>
      <c r="B14" s="797" t="str">
        <f>Translations!$B$1059</f>
        <v>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v>
      </c>
      <c r="C14" s="797"/>
      <c r="D14" s="797"/>
      <c r="E14" s="797"/>
      <c r="F14" s="797"/>
      <c r="G14" s="797"/>
      <c r="H14" s="797"/>
      <c r="I14" s="797"/>
      <c r="J14" s="797"/>
      <c r="K14" s="797"/>
      <c r="L14" s="797"/>
    </row>
    <row r="15" spans="1:12" ht="26.4" customHeight="1" x14ac:dyDescent="0.25">
      <c r="A15" s="419"/>
      <c r="B15" s="792" t="str">
        <f>Translations!$B$1060</f>
        <v>Some Article numbers change as consequence of the transition to the new MRR. Therefore, from 2021, Article numbers must be read using the correlation table presented in Annex XI to Regulation (EU) 2066/2012. The latter Regulation (i.e. the "new MRR") can be downloaded from:</v>
      </c>
      <c r="C15" s="809"/>
      <c r="D15" s="809"/>
      <c r="E15" s="809"/>
      <c r="F15" s="809"/>
      <c r="G15" s="809"/>
      <c r="H15" s="809"/>
      <c r="I15" s="809"/>
      <c r="J15" s="809"/>
      <c r="K15" s="809"/>
      <c r="L15" s="809"/>
    </row>
    <row r="16" spans="1:12" ht="13.2" customHeight="1" x14ac:dyDescent="0.25">
      <c r="A16" s="419"/>
      <c r="B16" s="806" t="str">
        <f>HYPERLINK(Translations!$B$1061,Translations!$B$1061)</f>
        <v>http://data.europa.eu/eli/reg_impl/2018/2066/oj</v>
      </c>
      <c r="C16" s="807"/>
      <c r="D16" s="807"/>
      <c r="E16" s="807"/>
      <c r="F16" s="807"/>
      <c r="G16" s="807"/>
      <c r="H16" s="807"/>
      <c r="I16" s="807"/>
      <c r="J16" s="807"/>
      <c r="K16" s="807"/>
      <c r="L16" s="807"/>
    </row>
    <row r="17" spans="1:12" ht="13.2" customHeight="1" x14ac:dyDescent="0.25">
      <c r="A17" s="419"/>
      <c r="B17" s="667"/>
      <c r="C17" s="668"/>
      <c r="D17" s="668"/>
      <c r="E17" s="668"/>
      <c r="F17" s="668"/>
      <c r="G17" s="668"/>
      <c r="H17" s="668"/>
      <c r="I17" s="668"/>
      <c r="J17" s="668"/>
      <c r="K17" s="668"/>
      <c r="L17" s="668"/>
    </row>
    <row r="18" spans="1:12" ht="13.2" customHeight="1" x14ac:dyDescent="0.25">
      <c r="A18" s="419">
        <v>4</v>
      </c>
      <c r="B18" s="824" t="str">
        <f>Translations!$B$1249</f>
        <v>Linking between the EU ETS and the Swiss ETS (CH ETS)</v>
      </c>
      <c r="C18" s="821"/>
      <c r="D18" s="821"/>
      <c r="E18" s="821"/>
      <c r="F18" s="821"/>
      <c r="G18" s="821"/>
      <c r="H18" s="821"/>
      <c r="I18" s="821"/>
      <c r="J18" s="821"/>
      <c r="K18" s="821"/>
      <c r="L18" s="821"/>
    </row>
    <row r="19" spans="1:12" ht="26.1" customHeight="1" x14ac:dyDescent="0.25">
      <c r="A19" s="419"/>
      <c r="B19" s="823" t="str">
        <f>Translations!$B$1250</f>
        <v>The EU and Switzerland have concluded an agreement on linking their respective greenhouse gas emission trading systems. The agreement, which can be found under the following internet link, has entered into force on 1 January 2020.</v>
      </c>
      <c r="C19" s="821"/>
      <c r="D19" s="821"/>
      <c r="E19" s="821"/>
      <c r="F19" s="821"/>
      <c r="G19" s="821"/>
      <c r="H19" s="821"/>
      <c r="I19" s="821"/>
      <c r="J19" s="821"/>
      <c r="K19" s="821"/>
      <c r="L19" s="821"/>
    </row>
    <row r="20" spans="1:12" ht="13.2" customHeight="1" x14ac:dyDescent="0.25">
      <c r="A20" s="419"/>
      <c r="B20" s="806" t="str">
        <f>HYPERLINK(Translations!$B$1251,Translations!$B$1251)</f>
        <v>https://eur-lex.europa.eu/legal-content/EN/TXT/?uri=CELEX:22017A1207(01)</v>
      </c>
      <c r="C20" s="807"/>
      <c r="D20" s="807"/>
      <c r="E20" s="807"/>
      <c r="F20" s="807"/>
      <c r="G20" s="807"/>
      <c r="H20" s="807"/>
      <c r="I20" s="807"/>
      <c r="J20" s="807"/>
      <c r="K20" s="807"/>
      <c r="L20" s="807"/>
    </row>
    <row r="21" spans="1:12" ht="26.1" customHeight="1" x14ac:dyDescent="0.25">
      <c r="A21" s="419"/>
      <c r="B21" s="823" t="str">
        <f>Translations!$B$1252</f>
        <v>Consequently, the EU ETS Directive has been amended to exclude flights arriving in an EEA country from aerodromes in Switzerland. This amendment is already included in the EU ETS Directive's consolidated version mentioned under point 1 above.</v>
      </c>
      <c r="C21" s="821"/>
      <c r="D21" s="821"/>
      <c r="E21" s="821"/>
      <c r="F21" s="821"/>
      <c r="G21" s="821"/>
      <c r="H21" s="821"/>
      <c r="I21" s="821"/>
      <c r="J21" s="821"/>
      <c r="K21" s="821"/>
      <c r="L21" s="821"/>
    </row>
    <row r="22" spans="1:12" ht="12.75" customHeight="1" x14ac:dyDescent="0.25">
      <c r="A22" s="419"/>
      <c r="B22" s="823" t="str">
        <f>Translations!$B$1253</f>
        <v>The excluded flights are covered by the Swiss ETS.</v>
      </c>
      <c r="C22" s="821"/>
      <c r="D22" s="821"/>
      <c r="E22" s="821"/>
      <c r="F22" s="821"/>
      <c r="G22" s="821"/>
      <c r="H22" s="821"/>
      <c r="I22" s="821"/>
      <c r="J22" s="821"/>
      <c r="K22" s="821"/>
      <c r="L22" s="821"/>
    </row>
    <row r="23" spans="1:12" ht="13.2" customHeight="1" x14ac:dyDescent="0.25">
      <c r="A23" s="419">
        <v>5</v>
      </c>
      <c r="B23" s="823" t="str">
        <f>Translations!$B$1254</f>
        <v xml:space="preserve">"One-stop-shop" principle: </v>
      </c>
      <c r="C23" s="821"/>
      <c r="D23" s="821"/>
      <c r="E23" s="821"/>
      <c r="F23" s="821"/>
      <c r="G23" s="821"/>
      <c r="H23" s="821"/>
      <c r="I23" s="821"/>
      <c r="J23" s="821"/>
      <c r="K23" s="821"/>
      <c r="L23" s="821"/>
    </row>
    <row r="24" spans="1:12" ht="51.6" customHeight="1" x14ac:dyDescent="0.25">
      <c r="A24" s="419"/>
      <c r="B24" s="823"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4" s="821"/>
      <c r="D24" s="821"/>
      <c r="E24" s="821"/>
      <c r="F24" s="821"/>
      <c r="G24" s="821"/>
      <c r="H24" s="821"/>
      <c r="I24" s="821"/>
      <c r="J24" s="821"/>
      <c r="K24" s="821"/>
      <c r="L24" s="821"/>
    </row>
    <row r="25" spans="1:12" ht="12.75" customHeight="1" x14ac:dyDescent="0.25">
      <c r="A25" s="419">
        <v>6</v>
      </c>
      <c r="B25" s="823" t="str">
        <f>Translations!$B$1256</f>
        <v>Information about the Swiss ETS can be obtained from the following address:</v>
      </c>
      <c r="C25" s="809"/>
      <c r="D25" s="809"/>
      <c r="E25" s="809"/>
      <c r="F25" s="809"/>
      <c r="G25" s="809"/>
      <c r="H25" s="809"/>
      <c r="I25" s="809"/>
      <c r="J25" s="809"/>
      <c r="K25" s="809"/>
      <c r="L25" s="809"/>
    </row>
    <row r="26" spans="1:12" ht="25.5" customHeight="1" x14ac:dyDescent="0.25">
      <c r="A26" s="419"/>
      <c r="B26" s="806" t="str">
        <f>HYPERLINK(Translations!$B$1257,Translations!$B$1257)</f>
        <v xml:space="preserve">https://www.bafu.admin.ch/bafu/en/home/topics/climate/info-specialists/climate-policy/emissions-trading/informationen-fuer-luftfahrzeugbetreiber.html </v>
      </c>
      <c r="C26" s="807"/>
      <c r="D26" s="807"/>
      <c r="E26" s="807"/>
      <c r="F26" s="807"/>
      <c r="G26" s="807"/>
      <c r="H26" s="807"/>
      <c r="I26" s="807"/>
      <c r="J26" s="807"/>
      <c r="K26" s="807"/>
      <c r="L26" s="807"/>
    </row>
    <row r="27" spans="1:12" ht="13.2" customHeight="1" x14ac:dyDescent="0.25">
      <c r="A27" s="419"/>
      <c r="B27" s="792"/>
      <c r="C27" s="821"/>
      <c r="D27" s="821"/>
      <c r="E27" s="821"/>
      <c r="F27" s="821"/>
      <c r="G27" s="821"/>
      <c r="H27" s="821"/>
      <c r="I27" s="821"/>
      <c r="J27" s="821"/>
      <c r="K27" s="821"/>
      <c r="L27" s="821"/>
    </row>
    <row r="28" spans="1:12" ht="13.2" customHeight="1" x14ac:dyDescent="0.25">
      <c r="A28" s="419" t="s">
        <v>1274</v>
      </c>
      <c r="B28" s="820" t="str">
        <f>Translations!$B$1062</f>
        <v>Information on CORSIA</v>
      </c>
      <c r="C28" s="822"/>
      <c r="D28" s="822"/>
      <c r="E28" s="822"/>
      <c r="F28" s="822"/>
      <c r="G28" s="822"/>
      <c r="H28" s="822"/>
      <c r="I28" s="822"/>
      <c r="J28" s="822"/>
      <c r="K28" s="822"/>
      <c r="L28" s="822"/>
    </row>
    <row r="29" spans="1:12" ht="39.6" customHeight="1" x14ac:dyDescent="0.25">
      <c r="A29" s="419"/>
      <c r="B29" s="792" t="str">
        <f>Translations!$B$1063</f>
        <v>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v>
      </c>
      <c r="C29" s="821"/>
      <c r="D29" s="821"/>
      <c r="E29" s="821"/>
      <c r="F29" s="821"/>
      <c r="G29" s="821"/>
      <c r="H29" s="821"/>
      <c r="I29" s="821"/>
      <c r="J29" s="821"/>
      <c r="K29" s="821"/>
      <c r="L29" s="821"/>
    </row>
    <row r="30" spans="1:12" ht="26.4" customHeight="1" x14ac:dyDescent="0.25">
      <c r="A30" s="419"/>
      <c r="B30" s="792" t="str">
        <f>Translations!$B$1064</f>
        <v xml:space="preserve">The SARPs are supplemented by the "Environmental Technical Manual, Volume IV — Carbon Offsetting and Reduction Scheme for International Aviation (CORSIA)" (Doc 9501), referred to as the "ETM", and further "ICAO CORSIA Implementation Elements". </v>
      </c>
      <c r="C30" s="821"/>
      <c r="D30" s="821"/>
      <c r="E30" s="821"/>
      <c r="F30" s="821"/>
      <c r="G30" s="821"/>
      <c r="H30" s="821"/>
      <c r="I30" s="821"/>
      <c r="J30" s="821"/>
      <c r="K30" s="821"/>
      <c r="L30" s="821"/>
    </row>
    <row r="31" spans="1:12" ht="13.2" customHeight="1" x14ac:dyDescent="0.25">
      <c r="A31" s="419"/>
      <c r="B31" s="792" t="str">
        <f>Translations!$B$1065</f>
        <v>The SARPs, the ETM and all Implementation Elements are available under the following address:</v>
      </c>
      <c r="C31" s="821"/>
      <c r="D31" s="821"/>
      <c r="E31" s="821"/>
      <c r="F31" s="821"/>
      <c r="G31" s="821"/>
      <c r="H31" s="821"/>
      <c r="I31" s="821"/>
      <c r="J31" s="821"/>
      <c r="K31" s="821"/>
      <c r="L31" s="821"/>
    </row>
    <row r="32" spans="1:12" ht="13.2" customHeight="1" x14ac:dyDescent="0.25">
      <c r="A32" s="419"/>
      <c r="B32" s="806" t="str">
        <f>HYPERLINK(Translations!$B$1066,Translations!$B$1066)</f>
        <v>https://www.icao.int/environmental-protection/CORSIA/Pages/default.aspx</v>
      </c>
      <c r="C32" s="807"/>
      <c r="D32" s="807"/>
      <c r="E32" s="807"/>
      <c r="F32" s="807"/>
      <c r="G32" s="807"/>
      <c r="H32" s="807"/>
      <c r="I32" s="807"/>
      <c r="J32" s="807"/>
      <c r="K32" s="807"/>
      <c r="L32" s="807"/>
    </row>
    <row r="33" spans="1:12" ht="39.15" customHeight="1" x14ac:dyDescent="0.25">
      <c r="A33" s="419"/>
      <c r="B33" s="792" t="str">
        <f>Translations!$B$1067</f>
        <v>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v>
      </c>
      <c r="C33" s="809"/>
      <c r="D33" s="809"/>
      <c r="E33" s="809"/>
      <c r="F33" s="809"/>
      <c r="G33" s="809"/>
      <c r="H33" s="809"/>
      <c r="I33" s="809"/>
      <c r="J33" s="809"/>
      <c r="K33" s="809"/>
      <c r="L33" s="809"/>
    </row>
    <row r="34" spans="1:12" ht="13.2" customHeight="1" x14ac:dyDescent="0.25">
      <c r="A34" s="419"/>
      <c r="B34" s="416"/>
      <c r="C34" s="421"/>
      <c r="D34" s="421"/>
      <c r="E34" s="421"/>
      <c r="F34" s="421"/>
      <c r="G34" s="421"/>
      <c r="H34" s="421"/>
      <c r="I34" s="421"/>
      <c r="J34" s="421"/>
      <c r="K34" s="421"/>
      <c r="L34" s="421"/>
    </row>
    <row r="35" spans="1:12" ht="13.2" customHeight="1" x14ac:dyDescent="0.25">
      <c r="A35" s="419" t="s">
        <v>1275</v>
      </c>
      <c r="B35" s="820" t="str">
        <f>Translations!$B$1068</f>
        <v>Scope and relevance</v>
      </c>
      <c r="C35" s="822"/>
      <c r="D35" s="822"/>
      <c r="E35" s="822"/>
      <c r="F35" s="822"/>
      <c r="G35" s="822"/>
      <c r="H35" s="822"/>
      <c r="I35" s="822"/>
      <c r="J35" s="822"/>
      <c r="K35" s="822"/>
      <c r="L35" s="822"/>
    </row>
    <row r="36" spans="1:12" ht="52.95" customHeight="1" x14ac:dyDescent="0.25">
      <c r="A36" s="419">
        <v>1</v>
      </c>
      <c r="B36" s="792" t="str">
        <f>Translations!$B$1069</f>
        <v>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36" s="809"/>
      <c r="D36" s="809"/>
      <c r="E36" s="809"/>
      <c r="F36" s="809"/>
      <c r="G36" s="809"/>
      <c r="H36" s="809"/>
      <c r="I36" s="809"/>
      <c r="J36" s="809"/>
      <c r="K36" s="809"/>
      <c r="L36" s="809"/>
    </row>
    <row r="37" spans="1:12" ht="39.6" customHeight="1" x14ac:dyDescent="0.25">
      <c r="A37" s="419">
        <v>2</v>
      </c>
      <c r="B37" s="792" t="str">
        <f>Translations!$B$1070</f>
        <v>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v>
      </c>
      <c r="C37" s="809"/>
      <c r="D37" s="809"/>
      <c r="E37" s="809"/>
      <c r="F37" s="809"/>
      <c r="G37" s="809"/>
      <c r="H37" s="809"/>
      <c r="I37" s="809"/>
      <c r="J37" s="809"/>
      <c r="K37" s="809"/>
      <c r="L37" s="809"/>
    </row>
    <row r="38" spans="1:12" ht="26.4" customHeight="1" x14ac:dyDescent="0.25">
      <c r="A38" s="419"/>
      <c r="B38" s="422" t="s">
        <v>1276</v>
      </c>
      <c r="C38" s="792" t="str">
        <f>Translations!$B$1071</f>
        <v>Commercial air transport operators, operating either fewer than 243 flights per period for three consecutive four-month periods, or operating flights with total annual emissions lower than 10 000 tonnes per year under the "full scope".</v>
      </c>
      <c r="D38" s="809"/>
      <c r="E38" s="809"/>
      <c r="F38" s="809"/>
      <c r="G38" s="809"/>
      <c r="H38" s="809"/>
      <c r="I38" s="809"/>
      <c r="J38" s="809"/>
      <c r="K38" s="809"/>
      <c r="L38" s="809"/>
    </row>
    <row r="39" spans="1:12" ht="13.2" customHeight="1" x14ac:dyDescent="0.25">
      <c r="A39" s="419"/>
      <c r="B39" s="422" t="s">
        <v>1276</v>
      </c>
      <c r="C39" s="792" t="str">
        <f>Translations!$B$1072</f>
        <v>Non-commercial air transport operators which emit less than 1 000 t CO2 per year under the "full scope" of the EU ETS.</v>
      </c>
      <c r="D39" s="809"/>
      <c r="E39" s="809"/>
      <c r="F39" s="809"/>
      <c r="G39" s="809"/>
      <c r="H39" s="809"/>
      <c r="I39" s="809"/>
      <c r="J39" s="809"/>
      <c r="K39" s="809"/>
      <c r="L39" s="809"/>
    </row>
    <row r="40" spans="1:12" ht="26.4" customHeight="1" x14ac:dyDescent="0.25">
      <c r="A40" s="419"/>
      <c r="B40" s="792" t="str">
        <f>Translations!$B$1258</f>
        <v>Note that for the purposes of the EU ETS, the threshold applies to the sum of all flights within EEA, outgoing from EEA and incoming to EEA, including those incoming from Switzerland.</v>
      </c>
      <c r="C40" s="809"/>
      <c r="D40" s="809"/>
      <c r="E40" s="809"/>
      <c r="F40" s="809"/>
      <c r="G40" s="809"/>
      <c r="H40" s="809"/>
      <c r="I40" s="809"/>
      <c r="J40" s="809"/>
      <c r="K40" s="809"/>
      <c r="L40" s="809"/>
    </row>
    <row r="41" spans="1:12" ht="26.4" customHeight="1" x14ac:dyDescent="0.25">
      <c r="A41" s="419">
        <v>3</v>
      </c>
      <c r="B41" s="792" t="str">
        <f>Translations!$B$1073</f>
        <v>Note that under the EU ETS some simplified monitoring, reporting and verification requirements apply for small emitters. This template guides you whether you are allowed to use the simplified approaches (see section (6) of this template).</v>
      </c>
      <c r="C41" s="809"/>
      <c r="D41" s="809"/>
      <c r="E41" s="809"/>
      <c r="F41" s="809"/>
      <c r="G41" s="809"/>
      <c r="H41" s="809"/>
      <c r="I41" s="809"/>
      <c r="J41" s="809"/>
      <c r="K41" s="809"/>
      <c r="L41" s="809"/>
    </row>
    <row r="42" spans="1:12" ht="26.4" customHeight="1" x14ac:dyDescent="0.25">
      <c r="A42" s="419"/>
      <c r="B42" s="792" t="str">
        <f>Translations!$B$1074</f>
        <v>For further information, in particular regarding "full" and "reduced" scope and simplified approaches, please see MRR guidance document No.2 "General guidance for Aircraft Operators", which can be downloaded under:</v>
      </c>
      <c r="C42" s="792"/>
      <c r="D42" s="792"/>
      <c r="E42" s="792"/>
      <c r="F42" s="792"/>
      <c r="G42" s="792"/>
      <c r="H42" s="792"/>
      <c r="I42" s="792"/>
      <c r="J42" s="792"/>
      <c r="K42" s="792"/>
      <c r="L42" s="792"/>
    </row>
    <row r="43" spans="1:12" ht="13.2" customHeight="1" x14ac:dyDescent="0.25">
      <c r="A43" s="419"/>
      <c r="B43" s="806" t="str">
        <f>HYPERLINK(Translations!$B$1075,Translations!$B$1075)</f>
        <v>https://ec.europa.eu/clima/sites/clima/files/ets/monitoring/docs/gd2_guidance_aircraft_en.pdf</v>
      </c>
      <c r="C43" s="807"/>
      <c r="D43" s="807"/>
      <c r="E43" s="807"/>
      <c r="F43" s="807"/>
      <c r="G43" s="807"/>
      <c r="H43" s="807"/>
      <c r="I43" s="807"/>
      <c r="J43" s="807"/>
      <c r="K43" s="807"/>
      <c r="L43" s="807"/>
    </row>
    <row r="44" spans="1:12" ht="66.150000000000006" customHeight="1" x14ac:dyDescent="0.25">
      <c r="A44" s="419">
        <v>4</v>
      </c>
      <c r="B44" s="792" t="str">
        <f>Translations!$B$1076</f>
        <v>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v>
      </c>
      <c r="C44" s="792"/>
      <c r="D44" s="792"/>
      <c r="E44" s="792"/>
      <c r="F44" s="792"/>
      <c r="G44" s="792"/>
      <c r="H44" s="792"/>
      <c r="I44" s="792"/>
      <c r="J44" s="792"/>
      <c r="K44" s="792"/>
      <c r="L44" s="792"/>
    </row>
    <row r="45" spans="1:12" ht="13.2" customHeight="1" x14ac:dyDescent="0.25">
      <c r="B45" s="415"/>
      <c r="C45" s="415"/>
      <c r="D45" s="415"/>
      <c r="E45" s="415"/>
      <c r="F45" s="415"/>
      <c r="G45" s="415"/>
      <c r="H45" s="415"/>
      <c r="I45" s="415"/>
      <c r="J45" s="415"/>
      <c r="K45" s="415"/>
      <c r="L45" s="415"/>
    </row>
    <row r="46" spans="1:12" x14ac:dyDescent="0.25">
      <c r="A46" s="419" t="s">
        <v>1296</v>
      </c>
      <c r="B46" s="820" t="str">
        <f>Translations!$B$1077</f>
        <v>Guidance on this template</v>
      </c>
      <c r="C46" s="822"/>
      <c r="D46" s="822"/>
      <c r="E46" s="822"/>
      <c r="F46" s="822"/>
      <c r="G46" s="822"/>
      <c r="H46" s="822"/>
      <c r="I46" s="822"/>
      <c r="J46" s="822"/>
      <c r="K46" s="822"/>
      <c r="L46" s="822"/>
    </row>
    <row r="47" spans="1:12" s="9" customFormat="1" ht="13.2" customHeight="1" x14ac:dyDescent="0.25">
      <c r="A47" s="419">
        <v>1</v>
      </c>
      <c r="B47" s="797" t="str">
        <f>Translations!$B$856</f>
        <v>Article 67(3) of the MRR requires:</v>
      </c>
      <c r="C47" s="797"/>
      <c r="D47" s="797"/>
      <c r="E47" s="797"/>
      <c r="F47" s="797"/>
      <c r="G47" s="797"/>
      <c r="H47" s="797"/>
      <c r="I47" s="797"/>
      <c r="J47" s="797"/>
      <c r="K47" s="797"/>
      <c r="L47" s="797"/>
    </row>
    <row r="48" spans="1:12" s="9" customFormat="1" ht="13.2" customHeight="1" x14ac:dyDescent="0.25">
      <c r="A48" s="419"/>
      <c r="B48" s="815" t="str">
        <f>Translations!$B$857</f>
        <v>The annual emission reports and tonne-kilometre data reports shall at least contain the information listed in Annex X.</v>
      </c>
      <c r="C48" s="815"/>
      <c r="D48" s="815"/>
      <c r="E48" s="815"/>
      <c r="F48" s="815"/>
      <c r="G48" s="815"/>
      <c r="H48" s="815"/>
      <c r="I48" s="815"/>
      <c r="J48" s="815"/>
      <c r="K48" s="815"/>
      <c r="L48" s="815"/>
    </row>
    <row r="49" spans="1:13" s="9" customFormat="1" ht="13.2" customHeight="1" x14ac:dyDescent="0.25">
      <c r="A49" s="419"/>
      <c r="B49" s="797" t="str">
        <f>Translations!$B$858</f>
        <v>Annex X sets out the minimum content of Annual Emissions Reports.</v>
      </c>
      <c r="C49" s="797"/>
      <c r="D49" s="797"/>
      <c r="E49" s="797"/>
      <c r="F49" s="797"/>
      <c r="G49" s="797"/>
      <c r="H49" s="797"/>
      <c r="I49" s="797"/>
      <c r="J49" s="797"/>
      <c r="K49" s="797"/>
      <c r="L49" s="797"/>
    </row>
    <row r="50" spans="1:13" s="9" customFormat="1" ht="13.2" customHeight="1" x14ac:dyDescent="0.25">
      <c r="A50" s="419"/>
      <c r="B50" s="797" t="str">
        <f>Translations!$B$41</f>
        <v>Furthermore, Article 74(1) states:</v>
      </c>
      <c r="C50" s="797"/>
      <c r="D50" s="797"/>
      <c r="E50" s="797"/>
      <c r="F50" s="797"/>
      <c r="G50" s="797"/>
      <c r="H50" s="797"/>
      <c r="I50" s="797"/>
      <c r="J50" s="797"/>
      <c r="K50" s="797"/>
      <c r="L50" s="797"/>
    </row>
    <row r="51" spans="1:13" s="9" customFormat="1" ht="76.95" customHeight="1" x14ac:dyDescent="0.25">
      <c r="A51" s="419"/>
      <c r="B51" s="815" t="str">
        <f>Translations!$B$42</f>
        <v>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v>
      </c>
      <c r="C51" s="815"/>
      <c r="D51" s="815"/>
      <c r="E51" s="815"/>
      <c r="F51" s="815"/>
      <c r="G51" s="815"/>
      <c r="H51" s="815"/>
      <c r="I51" s="815"/>
      <c r="J51" s="815"/>
      <c r="K51" s="815"/>
      <c r="L51" s="815"/>
    </row>
    <row r="52" spans="1:13" s="9" customFormat="1" ht="39.6" customHeight="1" x14ac:dyDescent="0.25">
      <c r="A52" s="419">
        <v>2</v>
      </c>
      <c r="B52" s="797"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52" s="797"/>
      <c r="D52" s="797"/>
      <c r="E52" s="797"/>
      <c r="F52" s="797"/>
      <c r="G52" s="797"/>
      <c r="H52" s="797"/>
      <c r="I52" s="797"/>
      <c r="J52" s="797"/>
      <c r="K52" s="797"/>
      <c r="L52" s="797"/>
    </row>
    <row r="53" spans="1:13" s="9" customFormat="1" ht="13.2" customHeight="1" x14ac:dyDescent="0.25">
      <c r="A53" s="419">
        <v>3</v>
      </c>
      <c r="B53" s="792" t="str">
        <f>Translations!$B$1078</f>
        <v>According to the delegated act pursuant to Article 28c of the EU ETS Directive, this template is also to be used for CORSIA reporting.</v>
      </c>
      <c r="C53" s="821"/>
      <c r="D53" s="821"/>
      <c r="E53" s="821"/>
      <c r="F53" s="821"/>
      <c r="G53" s="821"/>
      <c r="H53" s="821"/>
      <c r="I53" s="821"/>
      <c r="J53" s="821"/>
      <c r="K53" s="821"/>
      <c r="L53" s="821"/>
    </row>
    <row r="54" spans="1:13" s="9" customFormat="1" ht="13.2" customHeight="1" x14ac:dyDescent="0.25">
      <c r="A54" s="419">
        <v>4</v>
      </c>
      <c r="B54" s="797" t="str">
        <f>Translations!$B$860</f>
        <v xml:space="preserve">This reporting template represents the views of the Commission services at the time of publication. </v>
      </c>
      <c r="C54" s="797"/>
      <c r="D54" s="797"/>
      <c r="E54" s="797"/>
      <c r="F54" s="797"/>
      <c r="G54" s="797"/>
      <c r="H54" s="797"/>
      <c r="I54" s="797"/>
      <c r="J54" s="797"/>
      <c r="K54" s="797"/>
      <c r="L54" s="797"/>
    </row>
    <row r="55" spans="1:13" s="9" customFormat="1" ht="63.75" customHeight="1" x14ac:dyDescent="0.25">
      <c r="A55" s="10"/>
      <c r="B55" s="817" t="str">
        <f>Translations!$B$1259</f>
        <v>This is the final version, dated 18 November 2020, providing an update of the final version of the annual emission report template endorsed by the Climate Change Committee by written procedure ending in January 2020.</v>
      </c>
      <c r="C55" s="818"/>
      <c r="D55" s="818"/>
      <c r="E55" s="818"/>
      <c r="F55" s="818"/>
      <c r="G55" s="818"/>
      <c r="H55" s="818"/>
      <c r="I55" s="818"/>
      <c r="J55" s="818"/>
      <c r="K55" s="818"/>
      <c r="L55" s="819"/>
    </row>
    <row r="56" spans="1:13" s="9" customFormat="1" ht="4.95" customHeight="1" x14ac:dyDescent="0.25">
      <c r="A56" s="10"/>
      <c r="B56" s="1"/>
      <c r="C56" s="1"/>
      <c r="D56" s="1"/>
      <c r="E56" s="1"/>
      <c r="F56" s="1"/>
      <c r="G56" s="1"/>
      <c r="H56" s="1"/>
      <c r="I56" s="1"/>
      <c r="J56" s="1"/>
      <c r="K56" s="1"/>
      <c r="L56" s="1"/>
    </row>
    <row r="57" spans="1:13" s="9" customFormat="1" ht="12.75" customHeight="1" x14ac:dyDescent="0.25">
      <c r="A57" s="10">
        <v>5</v>
      </c>
      <c r="B57" s="797" t="str">
        <f>Translations!$B$44</f>
        <v>All Commission guidance documents on the Monitoring and Reporting Regulation can be found at:</v>
      </c>
      <c r="C57" s="797"/>
      <c r="D57" s="797"/>
      <c r="E57" s="797"/>
      <c r="F57" s="797"/>
      <c r="G57" s="797"/>
      <c r="H57" s="797"/>
      <c r="I57" s="797"/>
      <c r="J57" s="797"/>
      <c r="K57" s="797"/>
      <c r="L57" s="797"/>
    </row>
    <row r="58" spans="1:13" s="9" customFormat="1" ht="12.75" customHeight="1" x14ac:dyDescent="0.25">
      <c r="A58" s="10"/>
      <c r="B58" s="806" t="str">
        <f>HYPERLINK(Translations!$B$1080,Translations!$B$1080)</f>
        <v xml:space="preserve">https://ec.europa.eu/clima/policies/ets/monitoring_en#tab-0-1 </v>
      </c>
      <c r="C58" s="807"/>
      <c r="D58" s="807"/>
      <c r="E58" s="807"/>
      <c r="F58" s="807"/>
      <c r="G58" s="807"/>
      <c r="H58" s="807"/>
      <c r="I58" s="807"/>
      <c r="J58" s="807"/>
      <c r="K58" s="807"/>
      <c r="L58" s="807"/>
    </row>
    <row r="59" spans="1:13" s="9" customFormat="1" x14ac:dyDescent="0.25">
      <c r="A59" s="10"/>
      <c r="B59" s="423"/>
      <c r="C59" s="423"/>
      <c r="D59" s="423"/>
      <c r="E59" s="423"/>
      <c r="F59" s="423"/>
      <c r="G59" s="423"/>
      <c r="H59" s="423"/>
      <c r="I59" s="423"/>
      <c r="J59" s="423"/>
      <c r="K59" s="423"/>
      <c r="L59" s="424"/>
    </row>
    <row r="60" spans="1:13" ht="39.6" customHeight="1" x14ac:dyDescent="0.25">
      <c r="A60" s="10">
        <v>6</v>
      </c>
      <c r="B60" s="816" t="str">
        <f>Translations!$B$1081</f>
        <v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v>
      </c>
      <c r="C60" s="813"/>
      <c r="D60" s="813"/>
      <c r="E60" s="813"/>
      <c r="F60" s="813"/>
      <c r="G60" s="813"/>
      <c r="H60" s="813"/>
      <c r="I60" s="813"/>
      <c r="J60" s="813"/>
      <c r="K60" s="813"/>
      <c r="L60" s="813"/>
      <c r="M60" s="9"/>
    </row>
    <row r="61" spans="1:13" ht="26.4" customHeight="1" x14ac:dyDescent="0.25">
      <c r="A61" s="10"/>
      <c r="B61" s="808" t="str">
        <f>Translations!$B$47</f>
        <v>Accordingly, all references to Member States in this template should be interpreted as including all 31 EEA States. The EEA comprises the 28 EU Member States, Iceland, Liechtenstein and Norway.</v>
      </c>
      <c r="C61" s="808"/>
      <c r="D61" s="808"/>
      <c r="E61" s="808"/>
      <c r="F61" s="808"/>
      <c r="G61" s="808"/>
      <c r="H61" s="808"/>
      <c r="I61" s="808"/>
      <c r="J61" s="808"/>
      <c r="K61" s="808"/>
      <c r="L61" s="808"/>
    </row>
    <row r="62" spans="1:13" s="9" customFormat="1" x14ac:dyDescent="0.25">
      <c r="A62" s="10"/>
      <c r="B62" s="423"/>
      <c r="C62" s="423"/>
      <c r="D62" s="423"/>
      <c r="E62" s="423"/>
      <c r="F62" s="423"/>
      <c r="G62" s="423"/>
      <c r="H62" s="423"/>
      <c r="I62" s="423"/>
      <c r="J62" s="423"/>
      <c r="K62" s="423"/>
      <c r="L62" s="424"/>
    </row>
    <row r="63" spans="1:13" s="16" customFormat="1" ht="15.6" x14ac:dyDescent="0.25">
      <c r="A63" s="10">
        <v>7</v>
      </c>
      <c r="B63" s="814" t="str">
        <f>Translations!$B$48</f>
        <v>Before you use this file, please carry out the following steps:</v>
      </c>
      <c r="C63" s="814"/>
      <c r="D63" s="814"/>
      <c r="E63" s="814"/>
      <c r="F63" s="814"/>
      <c r="G63" s="814"/>
      <c r="H63" s="814"/>
      <c r="I63" s="814"/>
      <c r="J63" s="814"/>
      <c r="K63" s="814"/>
      <c r="L63" s="814"/>
    </row>
    <row r="64" spans="1:13" ht="51" customHeight="1" x14ac:dyDescent="0.25">
      <c r="A64" s="10"/>
      <c r="B64" s="425" t="s">
        <v>244</v>
      </c>
      <c r="C64" s="820"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64" s="792"/>
      <c r="E64" s="792"/>
      <c r="F64" s="792"/>
      <c r="G64" s="792"/>
      <c r="H64" s="792"/>
      <c r="I64" s="792"/>
      <c r="J64" s="792"/>
      <c r="K64" s="792"/>
      <c r="L64" s="792"/>
    </row>
    <row r="65" spans="1:13" ht="30" customHeight="1" x14ac:dyDescent="0.25">
      <c r="A65" s="419"/>
      <c r="B65" s="433"/>
      <c r="C65" s="808" t="str">
        <f>Translations!$B$1083</f>
        <v>If you are not on this list, you may still be subject to EU ETS or CORSIA reporting to a Member State based on the criteria referred to under point III(4) above.</v>
      </c>
      <c r="D65" s="813"/>
      <c r="E65" s="813"/>
      <c r="F65" s="813"/>
      <c r="G65" s="813"/>
      <c r="H65" s="813"/>
      <c r="I65" s="813"/>
      <c r="J65" s="813"/>
      <c r="K65" s="813"/>
      <c r="L65" s="813"/>
      <c r="M65" s="13"/>
    </row>
    <row r="66" spans="1:13" ht="51" customHeight="1" x14ac:dyDescent="0.25">
      <c r="A66" s="419"/>
      <c r="B66" s="433"/>
      <c r="C66" s="808"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66" s="813"/>
      <c r="E66" s="813"/>
      <c r="F66" s="813"/>
      <c r="G66" s="813"/>
      <c r="H66" s="813"/>
      <c r="I66" s="813"/>
      <c r="J66" s="813"/>
      <c r="K66" s="813"/>
      <c r="L66" s="813"/>
      <c r="M66" s="13"/>
    </row>
    <row r="67" spans="1:13" ht="29.25" customHeight="1" x14ac:dyDescent="0.25">
      <c r="A67" s="10"/>
      <c r="B67" s="425" t="s">
        <v>247</v>
      </c>
      <c r="C67" s="792" t="str">
        <f>Translations!$B$50</f>
        <v xml:space="preserve">Identify the Competent Authority (CA) responsible for your case in that administering Member State (there may be more than one CA per Member State). </v>
      </c>
      <c r="D67" s="792"/>
      <c r="E67" s="792"/>
      <c r="F67" s="792"/>
      <c r="G67" s="792"/>
      <c r="H67" s="792"/>
      <c r="I67" s="792"/>
      <c r="J67" s="792"/>
      <c r="K67" s="792"/>
      <c r="L67" s="792"/>
    </row>
    <row r="68" spans="1:13" ht="30.75" customHeight="1" x14ac:dyDescent="0.25">
      <c r="A68" s="10"/>
      <c r="B68" s="425" t="s">
        <v>283</v>
      </c>
      <c r="C68" s="792" t="str">
        <f>Translations!$B$51</f>
        <v>Check the CA's webpage or directly contact the CA in order to find out if you have the correct version of the template. The template version is clearly indicated on the cover page of this file.</v>
      </c>
      <c r="D68" s="792"/>
      <c r="E68" s="792"/>
      <c r="F68" s="792"/>
      <c r="G68" s="792"/>
      <c r="H68" s="792"/>
      <c r="I68" s="792"/>
      <c r="J68" s="792"/>
      <c r="K68" s="792"/>
      <c r="L68" s="792"/>
    </row>
    <row r="69" spans="1:13" ht="29.25" customHeight="1" x14ac:dyDescent="0.25">
      <c r="A69" s="10"/>
      <c r="B69" s="425" t="s">
        <v>249</v>
      </c>
      <c r="C69" s="792" t="str">
        <f>Translations!$B$52</f>
        <v>Some Member States may require you to use an alternative system, such as Internet-based forms instead of a spreadsheet. Check your administering Member State requirements. In this case the CA will provide further information to you.</v>
      </c>
      <c r="D69" s="792"/>
      <c r="E69" s="792"/>
      <c r="F69" s="792"/>
      <c r="G69" s="792"/>
      <c r="H69" s="792"/>
      <c r="I69" s="792"/>
      <c r="J69" s="792"/>
      <c r="K69" s="792"/>
      <c r="L69" s="792"/>
    </row>
    <row r="70" spans="1:13" s="9" customFormat="1" x14ac:dyDescent="0.25">
      <c r="A70" s="10"/>
      <c r="B70" s="425" t="s">
        <v>250</v>
      </c>
      <c r="C70" s="797" t="str">
        <f>Translations!$B$53</f>
        <v>Read carefully the instructions below for filling this template.</v>
      </c>
      <c r="D70" s="797"/>
      <c r="E70" s="797"/>
      <c r="F70" s="797"/>
      <c r="G70" s="797"/>
      <c r="H70" s="797"/>
      <c r="I70" s="797"/>
      <c r="J70" s="797"/>
      <c r="K70" s="797"/>
      <c r="L70" s="797"/>
    </row>
    <row r="71" spans="1:13" x14ac:dyDescent="0.25">
      <c r="A71" s="10"/>
      <c r="B71" s="792"/>
      <c r="C71" s="792"/>
      <c r="D71" s="792"/>
      <c r="E71" s="792"/>
      <c r="F71" s="792"/>
      <c r="G71" s="792"/>
      <c r="H71" s="792"/>
      <c r="I71" s="792"/>
      <c r="J71" s="792"/>
      <c r="K71" s="792"/>
      <c r="L71" s="792"/>
    </row>
    <row r="72" spans="1:13" ht="15" customHeight="1" x14ac:dyDescent="0.25">
      <c r="A72" s="10">
        <f>A63+1</f>
        <v>8</v>
      </c>
      <c r="B72" s="827" t="str">
        <f>Translations!$B$867</f>
        <v>This emission report must be submitted to your Competent Authority ("CA") to the following address:</v>
      </c>
      <c r="C72" s="827"/>
      <c r="D72" s="827"/>
      <c r="E72" s="827"/>
      <c r="F72" s="827"/>
      <c r="G72" s="827"/>
      <c r="H72" s="827"/>
      <c r="I72" s="827"/>
      <c r="J72" s="827"/>
      <c r="K72" s="827"/>
      <c r="L72" s="827"/>
    </row>
    <row r="73" spans="1:13" x14ac:dyDescent="0.25">
      <c r="A73" s="10"/>
      <c r="B73" s="26"/>
      <c r="C73" s="26"/>
      <c r="D73" s="26"/>
      <c r="E73" s="26"/>
      <c r="F73" s="26"/>
      <c r="G73" s="26"/>
      <c r="H73" s="26"/>
      <c r="I73" s="26"/>
      <c r="J73" s="26"/>
      <c r="K73" s="26"/>
      <c r="L73" s="31"/>
    </row>
    <row r="74" spans="1:13" x14ac:dyDescent="0.25">
      <c r="B74" s="426"/>
      <c r="C74" s="426"/>
      <c r="D74" s="426"/>
      <c r="E74" s="832" t="str">
        <f>Translations!$B$55</f>
        <v>Detail address to be provided by the Member State</v>
      </c>
      <c r="F74" s="833"/>
      <c r="G74" s="833"/>
      <c r="H74" s="834"/>
      <c r="I74" s="426"/>
      <c r="J74" s="426"/>
      <c r="K74" s="426"/>
      <c r="L74" s="427"/>
    </row>
    <row r="75" spans="1:13" x14ac:dyDescent="0.25">
      <c r="B75" s="426"/>
      <c r="C75" s="426"/>
      <c r="D75" s="426"/>
      <c r="E75" s="835"/>
      <c r="F75" s="836"/>
      <c r="G75" s="836"/>
      <c r="H75" s="837"/>
      <c r="I75" s="426"/>
      <c r="J75" s="426"/>
      <c r="K75" s="426"/>
      <c r="L75" s="427"/>
    </row>
    <row r="76" spans="1:13" x14ac:dyDescent="0.25">
      <c r="B76" s="426"/>
      <c r="C76" s="426"/>
      <c r="D76" s="426"/>
      <c r="E76" s="835"/>
      <c r="F76" s="836"/>
      <c r="G76" s="836"/>
      <c r="H76" s="837"/>
      <c r="I76" s="426"/>
      <c r="J76" s="426"/>
      <c r="K76" s="426"/>
      <c r="L76" s="427"/>
    </row>
    <row r="77" spans="1:13" x14ac:dyDescent="0.25">
      <c r="B77" s="426"/>
      <c r="C77" s="12"/>
      <c r="D77" s="426"/>
      <c r="E77" s="835"/>
      <c r="F77" s="836"/>
      <c r="G77" s="836"/>
      <c r="H77" s="837"/>
      <c r="I77" s="426"/>
      <c r="J77" s="426"/>
      <c r="K77" s="426"/>
      <c r="L77" s="427"/>
    </row>
    <row r="78" spans="1:13" x14ac:dyDescent="0.25">
      <c r="B78" s="426"/>
      <c r="C78" s="426"/>
      <c r="D78" s="426"/>
      <c r="E78" s="835"/>
      <c r="F78" s="836"/>
      <c r="G78" s="836"/>
      <c r="H78" s="837"/>
      <c r="I78" s="426"/>
      <c r="J78" s="426"/>
      <c r="K78" s="426"/>
      <c r="L78" s="427"/>
    </row>
    <row r="79" spans="1:13" x14ac:dyDescent="0.25">
      <c r="B79" s="426"/>
      <c r="C79" s="426"/>
      <c r="D79" s="426"/>
      <c r="E79" s="835"/>
      <c r="F79" s="836"/>
      <c r="G79" s="836"/>
      <c r="H79" s="837"/>
      <c r="I79" s="426"/>
      <c r="J79" s="426"/>
      <c r="K79" s="426"/>
      <c r="L79" s="427"/>
    </row>
    <row r="80" spans="1:13" x14ac:dyDescent="0.25">
      <c r="B80" s="426"/>
      <c r="C80" s="426"/>
      <c r="D80" s="426"/>
      <c r="E80" s="835"/>
      <c r="F80" s="836"/>
      <c r="G80" s="836"/>
      <c r="H80" s="837"/>
      <c r="I80" s="426"/>
      <c r="J80" s="426"/>
      <c r="K80" s="426"/>
      <c r="L80" s="427"/>
    </row>
    <row r="81" spans="1:12" x14ac:dyDescent="0.25">
      <c r="B81" s="426"/>
      <c r="C81" s="426"/>
      <c r="D81" s="426"/>
      <c r="E81" s="838"/>
      <c r="F81" s="839"/>
      <c r="G81" s="839"/>
      <c r="H81" s="840"/>
      <c r="I81" s="426"/>
      <c r="J81" s="426"/>
      <c r="K81" s="426"/>
      <c r="L81" s="427"/>
    </row>
    <row r="82" spans="1:12" x14ac:dyDescent="0.25">
      <c r="B82" s="426"/>
      <c r="C82" s="426"/>
      <c r="D82" s="426"/>
      <c r="E82" s="426"/>
      <c r="F82" s="426"/>
      <c r="G82" s="426"/>
      <c r="H82" s="426"/>
      <c r="I82" s="426"/>
      <c r="J82" s="426"/>
      <c r="K82" s="426"/>
      <c r="L82" s="427"/>
    </row>
    <row r="83" spans="1:12" ht="33" customHeight="1" x14ac:dyDescent="0.25">
      <c r="A83" s="10">
        <f>A72+1</f>
        <v>9</v>
      </c>
      <c r="B83" s="792" t="str">
        <f>Translations!$B$868</f>
        <v>Contact your Competent Authority if you need assistance to complete your Annual Emissions Report. Some Member States have produced guidance documents which you may find useful in addition to the Commission's guidance mentioned above.</v>
      </c>
      <c r="C83" s="792"/>
      <c r="D83" s="792"/>
      <c r="E83" s="792"/>
      <c r="F83" s="792"/>
      <c r="G83" s="792"/>
      <c r="H83" s="792"/>
      <c r="I83" s="792"/>
      <c r="J83" s="792"/>
      <c r="K83" s="792"/>
      <c r="L83" s="792"/>
    </row>
    <row r="84" spans="1:12" ht="66" customHeight="1" x14ac:dyDescent="0.25">
      <c r="A84" s="10">
        <f>A83+1</f>
        <v>10</v>
      </c>
      <c r="B84" s="771"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84" s="778"/>
      <c r="D84" s="778"/>
      <c r="E84" s="778"/>
      <c r="F84" s="778"/>
      <c r="G84" s="778"/>
      <c r="H84" s="778"/>
      <c r="I84" s="778"/>
      <c r="J84" s="778"/>
      <c r="K84" s="778"/>
      <c r="L84" s="778"/>
    </row>
    <row r="85" spans="1:12" x14ac:dyDescent="0.25">
      <c r="A85" s="10"/>
      <c r="B85" s="423"/>
      <c r="C85" s="423"/>
      <c r="D85" s="423"/>
      <c r="E85" s="423"/>
      <c r="F85" s="423"/>
      <c r="G85" s="423"/>
      <c r="H85" s="423"/>
      <c r="I85" s="423"/>
      <c r="J85" s="423"/>
      <c r="K85" s="423"/>
      <c r="L85" s="424"/>
    </row>
    <row r="86" spans="1:12" ht="15.6" x14ac:dyDescent="0.25">
      <c r="A86" s="10">
        <f>A84+1</f>
        <v>11</v>
      </c>
      <c r="B86" s="787" t="str">
        <f>Translations!$B$61</f>
        <v>Information sources:</v>
      </c>
      <c r="C86" s="787"/>
      <c r="D86" s="787"/>
      <c r="E86" s="787"/>
      <c r="F86" s="787"/>
      <c r="G86" s="787"/>
      <c r="H86" s="787"/>
      <c r="I86" s="787"/>
      <c r="J86" s="787"/>
      <c r="K86" s="787"/>
      <c r="L86" s="787"/>
    </row>
    <row r="87" spans="1:12" x14ac:dyDescent="0.25">
      <c r="A87" s="10"/>
      <c r="B87" s="428" t="str">
        <f>Translations!$B$62</f>
        <v>EU Websites:</v>
      </c>
      <c r="C87" s="423"/>
      <c r="D87" s="423"/>
      <c r="E87" s="423"/>
      <c r="F87" s="423"/>
      <c r="G87" s="423"/>
      <c r="H87" s="423"/>
      <c r="I87" s="423"/>
      <c r="J87" s="423"/>
      <c r="K87" s="423"/>
      <c r="L87" s="424"/>
    </row>
    <row r="88" spans="1:12" s="9" customFormat="1" x14ac:dyDescent="0.25">
      <c r="A88" s="10"/>
      <c r="B88" s="423" t="str">
        <f>Translations!$B$63</f>
        <v>EU-Legislation:</v>
      </c>
      <c r="C88" s="423"/>
      <c r="D88" s="806" t="str">
        <f>HYPERLINK(Translations!$B$64,Translations!$B$64)</f>
        <v xml:space="preserve">http://eur-lex.europa.eu/en/index.htm </v>
      </c>
      <c r="E88" s="807"/>
      <c r="F88" s="807"/>
      <c r="G88" s="807"/>
      <c r="H88" s="807"/>
      <c r="I88" s="807"/>
      <c r="J88" s="423"/>
      <c r="K88" s="423"/>
      <c r="L88" s="424"/>
    </row>
    <row r="89" spans="1:12" s="9" customFormat="1" ht="13.2" customHeight="1" x14ac:dyDescent="0.25">
      <c r="A89" s="10"/>
      <c r="B89" s="423" t="str">
        <f>Translations!$B$65</f>
        <v>EU ETS general:</v>
      </c>
      <c r="C89" s="423"/>
      <c r="D89" s="806" t="str">
        <f>HYPERLINK(Translations!$B$66,Translations!$B$66)</f>
        <v>http://ec.europa.eu/clima/policies/ets/index_en.htm</v>
      </c>
      <c r="E89" s="807"/>
      <c r="F89" s="807"/>
      <c r="G89" s="807"/>
      <c r="H89" s="807"/>
      <c r="I89" s="807"/>
      <c r="J89" s="423"/>
      <c r="K89" s="423"/>
      <c r="L89" s="424"/>
    </row>
    <row r="90" spans="1:12" s="9" customFormat="1" ht="13.2" customHeight="1" x14ac:dyDescent="0.25">
      <c r="A90" s="10"/>
      <c r="B90" s="423" t="str">
        <f>Translations!$B$67</f>
        <v xml:space="preserve">Aviation EU ETS: </v>
      </c>
      <c r="C90" s="423"/>
      <c r="D90" s="806" t="str">
        <f>HYPERLINK(Translations!$B$68,Translations!$B$68)</f>
        <v>http://ec.europa.eu/clima/policies/transport/aviation/index_en.htm</v>
      </c>
      <c r="E90" s="807"/>
      <c r="F90" s="807"/>
      <c r="G90" s="807"/>
      <c r="H90" s="807"/>
      <c r="I90" s="807"/>
      <c r="J90" s="423"/>
      <c r="K90" s="423"/>
      <c r="L90" s="424"/>
    </row>
    <row r="91" spans="1:12" s="9" customFormat="1" x14ac:dyDescent="0.25">
      <c r="A91" s="10"/>
      <c r="B91" s="423" t="str">
        <f>Translations!$B$69</f>
        <v xml:space="preserve">Monitoring and Reporting in the EU ETS: </v>
      </c>
      <c r="C91" s="423"/>
      <c r="D91" s="423"/>
      <c r="E91" s="423"/>
      <c r="F91" s="423"/>
      <c r="G91" s="423"/>
      <c r="H91" s="423"/>
      <c r="I91" s="423"/>
      <c r="J91" s="423"/>
      <c r="K91" s="423"/>
      <c r="L91" s="424"/>
    </row>
    <row r="92" spans="1:12" s="9" customFormat="1" x14ac:dyDescent="0.25">
      <c r="A92" s="10"/>
      <c r="B92" s="423"/>
      <c r="C92" s="423"/>
      <c r="D92" s="806" t="str">
        <f>HYPERLINK(Translations!$B$45,Translations!$B$45)</f>
        <v>http://ec.europa.eu/clima/policies/ets/monitoring/index_en.htm</v>
      </c>
      <c r="E92" s="807"/>
      <c r="F92" s="807"/>
      <c r="G92" s="807"/>
      <c r="H92" s="807"/>
      <c r="I92" s="807"/>
      <c r="J92" s="423"/>
      <c r="K92" s="423"/>
      <c r="L92" s="424"/>
    </row>
    <row r="93" spans="1:12" s="9" customFormat="1" ht="13.2" customHeight="1" x14ac:dyDescent="0.25">
      <c r="A93" s="10"/>
      <c r="B93" s="428" t="str">
        <f>Translations!$B$1085</f>
        <v>CORSIA Website:</v>
      </c>
      <c r="C93" s="423"/>
      <c r="D93" s="806" t="str">
        <f>HYPERLINK(Translations!$B$1066,Translations!$B$1066)</f>
        <v>https://www.icao.int/environmental-protection/CORSIA/Pages/default.aspx</v>
      </c>
      <c r="E93" s="807"/>
      <c r="F93" s="807"/>
      <c r="G93" s="807"/>
      <c r="H93" s="807"/>
      <c r="I93" s="807"/>
      <c r="J93" s="806"/>
      <c r="K93" s="807"/>
      <c r="L93" s="807"/>
    </row>
    <row r="94" spans="1:12" s="9" customFormat="1" x14ac:dyDescent="0.25">
      <c r="A94" s="10"/>
      <c r="B94" s="423"/>
      <c r="C94" s="423"/>
      <c r="D94" s="429"/>
      <c r="E94" s="430"/>
      <c r="F94" s="430"/>
      <c r="G94" s="430"/>
      <c r="H94" s="430"/>
      <c r="I94" s="430"/>
      <c r="J94" s="423"/>
      <c r="K94" s="423"/>
      <c r="L94" s="424"/>
    </row>
    <row r="95" spans="1:12" x14ac:dyDescent="0.25">
      <c r="A95" s="10"/>
      <c r="B95" s="428" t="str">
        <f>Translations!$B$70</f>
        <v>Other Websites:</v>
      </c>
      <c r="C95" s="423"/>
      <c r="D95" s="423"/>
      <c r="E95" s="423"/>
      <c r="F95" s="423"/>
      <c r="G95" s="423"/>
      <c r="H95" s="423"/>
      <c r="I95" s="423"/>
      <c r="J95" s="423"/>
      <c r="K95" s="423"/>
      <c r="L95" s="424"/>
    </row>
    <row r="96" spans="1:12" x14ac:dyDescent="0.25">
      <c r="B96" s="431" t="str">
        <f>Translations!$B$71</f>
        <v>&lt;to be provided by Member State&gt;</v>
      </c>
      <c r="C96" s="431"/>
      <c r="D96" s="431"/>
      <c r="E96" s="431"/>
      <c r="F96" s="431"/>
      <c r="G96" s="431"/>
      <c r="H96" s="431"/>
      <c r="I96" s="431"/>
      <c r="J96" s="12"/>
      <c r="K96" s="12"/>
      <c r="L96" s="432"/>
    </row>
    <row r="97" spans="1:12" x14ac:dyDescent="0.25">
      <c r="B97" s="431"/>
      <c r="C97" s="431"/>
      <c r="D97" s="431"/>
      <c r="E97" s="431"/>
      <c r="F97" s="431"/>
      <c r="G97" s="431"/>
      <c r="H97" s="431"/>
      <c r="I97" s="431"/>
      <c r="J97" s="12"/>
      <c r="K97" s="12"/>
      <c r="L97" s="432"/>
    </row>
    <row r="98" spans="1:12" x14ac:dyDescent="0.25">
      <c r="B98" s="423" t="str">
        <f>Translations!$B$72</f>
        <v>Helpdesk:</v>
      </c>
      <c r="C98" s="12"/>
      <c r="D98" s="12"/>
      <c r="E98" s="12"/>
      <c r="F98" s="12"/>
      <c r="G98" s="12"/>
      <c r="H98" s="12"/>
      <c r="I98" s="12"/>
      <c r="J98" s="12"/>
      <c r="K98" s="12"/>
      <c r="L98" s="432"/>
    </row>
    <row r="99" spans="1:12" x14ac:dyDescent="0.25">
      <c r="B99" s="431" t="str">
        <f>Translations!$B$73</f>
        <v>&lt;to be provided by Member State, if relevant&gt;</v>
      </c>
      <c r="C99" s="431"/>
      <c r="D99" s="431"/>
      <c r="E99" s="431"/>
      <c r="F99" s="431"/>
      <c r="G99" s="431"/>
      <c r="H99" s="431"/>
      <c r="I99" s="431"/>
      <c r="J99" s="12"/>
      <c r="K99" s="12"/>
      <c r="L99" s="432"/>
    </row>
    <row r="100" spans="1:12" x14ac:dyDescent="0.25">
      <c r="B100" s="431"/>
      <c r="C100" s="431"/>
      <c r="D100" s="431"/>
      <c r="E100" s="431"/>
      <c r="F100" s="431"/>
      <c r="G100" s="431"/>
      <c r="H100" s="431"/>
      <c r="I100" s="431"/>
      <c r="J100" s="12"/>
      <c r="K100" s="12"/>
      <c r="L100" s="432"/>
    </row>
    <row r="101" spans="1:12" x14ac:dyDescent="0.25">
      <c r="B101" s="12"/>
      <c r="C101" s="12"/>
      <c r="D101" s="12"/>
      <c r="E101" s="12"/>
      <c r="F101" s="12"/>
      <c r="G101" s="12"/>
      <c r="H101" s="12"/>
      <c r="I101" s="12"/>
      <c r="J101" s="12"/>
      <c r="K101" s="12"/>
      <c r="L101" s="432"/>
    </row>
    <row r="102" spans="1:12" x14ac:dyDescent="0.25">
      <c r="B102" s="12"/>
      <c r="C102" s="12"/>
      <c r="D102" s="12"/>
      <c r="E102" s="12"/>
      <c r="F102" s="12"/>
      <c r="G102" s="12"/>
      <c r="H102" s="12"/>
      <c r="I102" s="12"/>
      <c r="J102" s="12"/>
      <c r="K102" s="12"/>
      <c r="L102" s="432"/>
    </row>
    <row r="103" spans="1:12" ht="15.6" x14ac:dyDescent="0.25">
      <c r="A103" s="10">
        <f>A86+1</f>
        <v>12</v>
      </c>
      <c r="B103" s="787" t="str">
        <f>Translations!$B$74</f>
        <v>How to use this file:</v>
      </c>
      <c r="C103" s="787"/>
      <c r="D103" s="787"/>
      <c r="E103" s="787"/>
      <c r="F103" s="787"/>
      <c r="G103" s="787"/>
      <c r="H103" s="787"/>
      <c r="I103" s="787"/>
      <c r="J103" s="787"/>
      <c r="K103" s="787"/>
      <c r="L103" s="787"/>
    </row>
    <row r="104" spans="1:12" ht="25.5" customHeight="1" x14ac:dyDescent="0.25">
      <c r="A104" s="10"/>
      <c r="B104" s="797" t="str">
        <f>Translations!$B$870</f>
        <v>This template has been developed to accommodate the minimum content of an annual emissions report required by the MRR. Operators should therefore refer to the MRR and additional Member State requirements (if any) when completing.</v>
      </c>
      <c r="C104" s="797"/>
      <c r="D104" s="797"/>
      <c r="E104" s="797"/>
      <c r="F104" s="797"/>
      <c r="G104" s="797"/>
      <c r="H104" s="797"/>
      <c r="I104" s="797"/>
      <c r="J104" s="797"/>
      <c r="K104" s="797"/>
      <c r="L104" s="798"/>
    </row>
    <row r="105" spans="1:12" s="17" customFormat="1" ht="26.25" customHeight="1" x14ac:dyDescent="0.25">
      <c r="A105" s="10"/>
      <c r="B105" s="778" t="str">
        <f>Translations!$B$76</f>
        <v>It is recommended that you go through the file from start to end. There are a few functions which will guide you through the form which depend on previous input, such as cells changing colour if an input is not needed (see colour codes below).</v>
      </c>
      <c r="C105" s="778"/>
      <c r="D105" s="778"/>
      <c r="E105" s="778"/>
      <c r="F105" s="778"/>
      <c r="G105" s="778"/>
      <c r="H105" s="778"/>
      <c r="I105" s="778"/>
      <c r="J105" s="778"/>
      <c r="K105" s="778"/>
      <c r="L105" s="788"/>
    </row>
    <row r="106" spans="1:12" s="17" customFormat="1" ht="43.5" customHeight="1" x14ac:dyDescent="0.25">
      <c r="A106" s="10"/>
      <c r="B106" s="778"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06" s="778"/>
      <c r="D106" s="778"/>
      <c r="E106" s="778"/>
      <c r="F106" s="778"/>
      <c r="G106" s="778"/>
      <c r="H106" s="778"/>
      <c r="I106" s="778"/>
      <c r="J106" s="778"/>
      <c r="K106" s="778"/>
      <c r="L106" s="788"/>
    </row>
    <row r="107" spans="1:12" s="17" customFormat="1" x14ac:dyDescent="0.25">
      <c r="A107" s="13"/>
      <c r="B107" s="789" t="str">
        <f>Translations!$B$78</f>
        <v>Colour codes and fonts:</v>
      </c>
      <c r="C107" s="789"/>
      <c r="D107" s="789"/>
      <c r="E107" s="789"/>
      <c r="F107" s="789"/>
      <c r="G107" s="789"/>
      <c r="H107" s="789"/>
      <c r="I107" s="789"/>
      <c r="J107" s="789"/>
      <c r="K107" s="789"/>
      <c r="L107" s="790"/>
    </row>
    <row r="108" spans="1:12" s="9" customFormat="1" x14ac:dyDescent="0.25">
      <c r="C108" s="771" t="str">
        <f>Translations!$B$79</f>
        <v>Black bold text:</v>
      </c>
      <c r="D108" s="778"/>
      <c r="E108" s="797" t="str">
        <f>Translations!$B$80</f>
        <v>This is text provided by the Commission template. It should be kept as it is.</v>
      </c>
      <c r="F108" s="797"/>
      <c r="G108" s="797"/>
      <c r="H108" s="797"/>
      <c r="I108" s="797"/>
      <c r="J108" s="797"/>
      <c r="K108" s="797"/>
      <c r="L108" s="798"/>
    </row>
    <row r="109" spans="1:12" s="9" customFormat="1" ht="25.5" customHeight="1" x14ac:dyDescent="0.25">
      <c r="C109" s="829" t="str">
        <f>Translations!$B$81</f>
        <v>Smaller italic text:</v>
      </c>
      <c r="D109" s="829"/>
      <c r="E109" s="797" t="str">
        <f>Translations!$B$82</f>
        <v>This text gives further explanations. Member States may add further explanations in MS specific versions of the template.</v>
      </c>
      <c r="F109" s="797"/>
      <c r="G109" s="797"/>
      <c r="H109" s="797"/>
      <c r="I109" s="797"/>
      <c r="J109" s="797"/>
      <c r="K109" s="797"/>
      <c r="L109" s="798"/>
    </row>
    <row r="110" spans="1:12" s="9" customFormat="1" x14ac:dyDescent="0.25">
      <c r="C110" s="799"/>
      <c r="D110" s="800"/>
      <c r="E110" s="798" t="str">
        <f>Translations!$B$83</f>
        <v>Light yellow fields indicate input fields.</v>
      </c>
      <c r="F110" s="797"/>
      <c r="G110" s="797"/>
      <c r="H110" s="797"/>
      <c r="I110" s="797"/>
      <c r="J110" s="797"/>
      <c r="K110" s="797"/>
      <c r="L110" s="797"/>
    </row>
    <row r="111" spans="1:12" s="9" customFormat="1" x14ac:dyDescent="0.25">
      <c r="C111" s="801"/>
      <c r="D111" s="802"/>
      <c r="E111" s="798" t="str">
        <f>Translations!$B$84</f>
        <v>Green fields show automatically calculated results. Red text indicates error messages (missing data etc.).</v>
      </c>
      <c r="F111" s="797"/>
      <c r="G111" s="797"/>
      <c r="H111" s="797"/>
      <c r="I111" s="797"/>
      <c r="J111" s="797"/>
      <c r="K111" s="797"/>
      <c r="L111" s="797"/>
    </row>
    <row r="112" spans="1:12" s="9" customFormat="1" x14ac:dyDescent="0.25">
      <c r="C112" s="828"/>
      <c r="D112" s="800"/>
      <c r="E112" s="798" t="str">
        <f>Translations!$B$85</f>
        <v>Shaded fields indicate that an input in another field makes the input here irrelevant.</v>
      </c>
      <c r="F112" s="797"/>
      <c r="G112" s="797"/>
      <c r="H112" s="797"/>
      <c r="I112" s="797"/>
      <c r="J112" s="797"/>
      <c r="K112" s="797"/>
      <c r="L112" s="798"/>
    </row>
    <row r="113" spans="1:13" s="9" customFormat="1" x14ac:dyDescent="0.25">
      <c r="C113" s="23"/>
      <c r="D113" s="24"/>
      <c r="E113" s="797" t="str">
        <f>Translations!$B$86</f>
        <v>Grey shaded areas should be filled by Member States before publishing customized version of the template.</v>
      </c>
      <c r="F113" s="797"/>
      <c r="G113" s="797"/>
      <c r="H113" s="797"/>
      <c r="I113" s="797"/>
      <c r="J113" s="797"/>
      <c r="K113" s="797"/>
      <c r="L113" s="797"/>
    </row>
    <row r="114" spans="1:13" s="17" customFormat="1" x14ac:dyDescent="0.25">
      <c r="A114" s="13"/>
      <c r="B114" s="21"/>
      <c r="C114" s="21"/>
      <c r="D114" s="21"/>
      <c r="E114" s="21"/>
      <c r="F114" s="21"/>
      <c r="G114" s="21"/>
      <c r="H114" s="21"/>
      <c r="I114" s="21"/>
      <c r="J114" s="21"/>
      <c r="K114" s="21"/>
      <c r="L114" s="22"/>
    </row>
    <row r="115" spans="1:13" s="17" customFormat="1" x14ac:dyDescent="0.25">
      <c r="A115" s="394"/>
      <c r="B115" s="395"/>
      <c r="C115" s="395"/>
      <c r="D115" s="395"/>
      <c r="E115" s="395"/>
      <c r="F115" s="395"/>
      <c r="G115" s="395"/>
      <c r="H115" s="395"/>
      <c r="I115" s="395"/>
      <c r="J115" s="395"/>
      <c r="K115" s="395"/>
      <c r="L115" s="396"/>
      <c r="M115" s="394"/>
    </row>
    <row r="116" spans="1:13" s="17" customFormat="1" x14ac:dyDescent="0.25">
      <c r="A116" s="394"/>
      <c r="B116" s="795" t="str">
        <f>Translations!$B$1086</f>
        <v>Sections added to the EU ETS template related to information required for CORSIA are identified by a light blue frame.</v>
      </c>
      <c r="C116" s="795"/>
      <c r="D116" s="795"/>
      <c r="E116" s="795"/>
      <c r="F116" s="795"/>
      <c r="G116" s="795"/>
      <c r="H116" s="795"/>
      <c r="I116" s="795"/>
      <c r="J116" s="795"/>
      <c r="K116" s="795"/>
      <c r="L116" s="796"/>
      <c r="M116" s="394"/>
    </row>
    <row r="117" spans="1:13" s="17" customFormat="1" x14ac:dyDescent="0.25">
      <c r="A117" s="394"/>
      <c r="B117" s="395"/>
      <c r="C117" s="395"/>
      <c r="D117" s="395"/>
      <c r="E117" s="395"/>
      <c r="F117" s="395"/>
      <c r="G117" s="395"/>
      <c r="H117" s="395"/>
      <c r="I117" s="395"/>
      <c r="J117" s="395"/>
      <c r="K117" s="395"/>
      <c r="L117" s="396"/>
      <c r="M117" s="394"/>
    </row>
    <row r="118" spans="1:13" s="17" customFormat="1" x14ac:dyDescent="0.25">
      <c r="A118" s="13"/>
      <c r="B118" s="21"/>
      <c r="C118" s="21"/>
      <c r="D118" s="21"/>
      <c r="E118" s="21"/>
      <c r="F118" s="21"/>
      <c r="G118" s="21"/>
      <c r="H118" s="21"/>
      <c r="I118" s="21"/>
      <c r="J118" s="21"/>
      <c r="K118" s="21"/>
      <c r="L118" s="22"/>
    </row>
    <row r="119" spans="1:13" s="17" customFormat="1" x14ac:dyDescent="0.25">
      <c r="A119" s="676"/>
      <c r="B119" s="677"/>
      <c r="C119" s="677"/>
      <c r="D119" s="677"/>
      <c r="E119" s="677"/>
      <c r="F119" s="677"/>
      <c r="G119" s="677"/>
      <c r="H119" s="677"/>
      <c r="I119" s="677"/>
      <c r="J119" s="677"/>
      <c r="K119" s="677"/>
      <c r="L119" s="678"/>
      <c r="M119" s="676"/>
    </row>
    <row r="120" spans="1:13" s="17" customFormat="1" x14ac:dyDescent="0.25">
      <c r="A120" s="676"/>
      <c r="B120" s="795" t="str">
        <f>Translations!$B$1260</f>
        <v>Sections added to this template related to information required for the CH ETS are identified by a light red frame.</v>
      </c>
      <c r="C120" s="795"/>
      <c r="D120" s="795"/>
      <c r="E120" s="795"/>
      <c r="F120" s="795"/>
      <c r="G120" s="795"/>
      <c r="H120" s="795"/>
      <c r="I120" s="795"/>
      <c r="J120" s="795"/>
      <c r="K120" s="795"/>
      <c r="L120" s="796"/>
      <c r="M120" s="676"/>
    </row>
    <row r="121" spans="1:13" s="17" customFormat="1" x14ac:dyDescent="0.25">
      <c r="A121" s="676"/>
      <c r="B121" s="677"/>
      <c r="C121" s="677"/>
      <c r="D121" s="677"/>
      <c r="E121" s="677"/>
      <c r="F121" s="677"/>
      <c r="G121" s="677"/>
      <c r="H121" s="677"/>
      <c r="I121" s="677"/>
      <c r="J121" s="677"/>
      <c r="K121" s="677"/>
      <c r="L121" s="678"/>
      <c r="M121" s="676"/>
    </row>
    <row r="122" spans="1:13" s="17" customFormat="1" x14ac:dyDescent="0.25">
      <c r="A122" s="13"/>
      <c r="B122" s="21"/>
      <c r="C122" s="21"/>
      <c r="D122" s="21"/>
      <c r="E122" s="21"/>
      <c r="F122" s="21"/>
      <c r="G122" s="21"/>
      <c r="H122" s="21"/>
      <c r="I122" s="21"/>
      <c r="J122" s="21"/>
      <c r="K122" s="21"/>
      <c r="L122" s="22"/>
    </row>
    <row r="123" spans="1:13" s="17" customFormat="1" x14ac:dyDescent="0.25">
      <c r="A123" s="682"/>
      <c r="B123" s="795" t="str">
        <f>Translations!$B$1261</f>
        <v>Sections that are particularly relevant for both, EU ETS and CH ETS, are marked by red shading.</v>
      </c>
      <c r="C123" s="841"/>
      <c r="D123" s="841"/>
      <c r="E123" s="841"/>
      <c r="F123" s="841"/>
      <c r="G123" s="841"/>
      <c r="H123" s="841"/>
      <c r="I123" s="841"/>
      <c r="J123" s="841"/>
      <c r="K123" s="841"/>
      <c r="L123" s="841"/>
      <c r="M123" s="682"/>
    </row>
    <row r="124" spans="1:13" s="17" customFormat="1" x14ac:dyDescent="0.25">
      <c r="A124" s="13"/>
      <c r="B124" s="21"/>
      <c r="C124" s="21"/>
      <c r="D124" s="21"/>
      <c r="E124" s="21"/>
      <c r="F124" s="21"/>
      <c r="G124" s="21"/>
      <c r="H124" s="21"/>
      <c r="I124" s="21"/>
      <c r="J124" s="21"/>
      <c r="K124" s="21"/>
      <c r="L124" s="22"/>
    </row>
    <row r="125" spans="1:13" s="9" customFormat="1" ht="51" customHeight="1" x14ac:dyDescent="0.25">
      <c r="A125" s="8">
        <f>A103+1</f>
        <v>13</v>
      </c>
      <c r="B125" s="830"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25" s="797"/>
      <c r="D125" s="797"/>
      <c r="E125" s="797"/>
      <c r="F125" s="797"/>
      <c r="G125" s="797"/>
      <c r="H125" s="797"/>
      <c r="I125" s="797"/>
      <c r="J125" s="797"/>
      <c r="K125" s="797"/>
      <c r="L125" s="797"/>
    </row>
    <row r="126" spans="1:13" s="9" customFormat="1" ht="51" customHeight="1" x14ac:dyDescent="0.25">
      <c r="A126" s="8">
        <f>A125+1</f>
        <v>14</v>
      </c>
      <c r="B126" s="831"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26" s="792"/>
      <c r="D126" s="792"/>
      <c r="E126" s="792"/>
      <c r="F126" s="792"/>
      <c r="G126" s="792"/>
      <c r="H126" s="792"/>
      <c r="I126" s="792"/>
      <c r="J126" s="792"/>
      <c r="K126" s="792"/>
      <c r="L126" s="778"/>
    </row>
    <row r="127" spans="1:13" s="9" customFormat="1" ht="52.95" customHeight="1" x14ac:dyDescent="0.25">
      <c r="A127" s="8">
        <f>A126+1</f>
        <v>15</v>
      </c>
      <c r="B127" s="830"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27" s="797"/>
      <c r="D127" s="797"/>
      <c r="E127" s="797"/>
      <c r="F127" s="797"/>
      <c r="G127" s="797"/>
      <c r="H127" s="797"/>
      <c r="I127" s="797"/>
      <c r="J127" s="797"/>
      <c r="K127" s="797"/>
      <c r="L127" s="797"/>
    </row>
    <row r="128" spans="1:13" s="9" customFormat="1" ht="4.95" customHeight="1" thickBot="1" x14ac:dyDescent="0.3">
      <c r="A128" s="26"/>
      <c r="B128" s="791"/>
      <c r="C128" s="792"/>
      <c r="D128" s="792"/>
      <c r="E128" s="792"/>
      <c r="F128" s="792"/>
      <c r="G128" s="792"/>
      <c r="H128" s="792"/>
      <c r="I128" s="792"/>
      <c r="J128" s="792"/>
      <c r="K128" s="792"/>
      <c r="L128" s="31"/>
    </row>
    <row r="129" spans="1:12" s="9" customFormat="1" ht="89.25" customHeight="1" thickBot="1" x14ac:dyDescent="0.3">
      <c r="A129" s="8">
        <f>A127+1</f>
        <v>16</v>
      </c>
      <c r="B129" s="803"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29" s="804"/>
      <c r="D129" s="804"/>
      <c r="E129" s="804"/>
      <c r="F129" s="804"/>
      <c r="G129" s="804"/>
      <c r="H129" s="804"/>
      <c r="I129" s="804"/>
      <c r="J129" s="804"/>
      <c r="K129" s="804"/>
      <c r="L129" s="805"/>
    </row>
    <row r="130" spans="1:12" s="9" customFormat="1" ht="4.95" customHeight="1" x14ac:dyDescent="0.25">
      <c r="A130" s="26"/>
      <c r="B130" s="791"/>
      <c r="C130" s="792"/>
      <c r="D130" s="792"/>
      <c r="E130" s="792"/>
      <c r="F130" s="792"/>
      <c r="G130" s="792"/>
      <c r="H130" s="792"/>
      <c r="I130" s="792"/>
      <c r="J130" s="792"/>
      <c r="K130" s="792"/>
      <c r="L130" s="31"/>
    </row>
    <row r="131" spans="1:12" s="17" customFormat="1" ht="12.75" customHeight="1" x14ac:dyDescent="0.25">
      <c r="A131" s="13"/>
      <c r="B131" s="793" t="str">
        <f>Translations!$B$875</f>
        <v>Note: Formulae must be checked and corrected in particular whenever rows and/or columns are added by aircraft operators.</v>
      </c>
      <c r="C131" s="794"/>
      <c r="D131" s="794"/>
      <c r="E131" s="794"/>
      <c r="F131" s="794"/>
      <c r="G131" s="794"/>
      <c r="H131" s="794"/>
      <c r="I131" s="794"/>
      <c r="J131" s="794"/>
      <c r="K131" s="794"/>
      <c r="L131" s="794"/>
    </row>
    <row r="132" spans="1:12" s="17" customFormat="1" ht="4.95" customHeight="1" thickBot="1" x14ac:dyDescent="0.3">
      <c r="A132" s="13"/>
      <c r="B132" s="506"/>
      <c r="C132" s="507"/>
      <c r="D132" s="507"/>
      <c r="E132" s="507"/>
      <c r="F132" s="507"/>
      <c r="G132" s="507"/>
      <c r="H132" s="507"/>
      <c r="I132" s="507"/>
      <c r="J132" s="507"/>
      <c r="K132" s="507"/>
      <c r="L132" s="507"/>
    </row>
    <row r="133" spans="1:12" s="9" customFormat="1" ht="51" customHeight="1" thickBot="1" x14ac:dyDescent="0.3">
      <c r="A133" s="8">
        <f>A129+1</f>
        <v>17</v>
      </c>
      <c r="B133" s="825"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33" s="826"/>
      <c r="D133" s="826"/>
      <c r="E133" s="826"/>
      <c r="F133" s="826"/>
      <c r="G133" s="826"/>
      <c r="H133" s="826"/>
      <c r="I133" s="826"/>
      <c r="J133" s="826"/>
      <c r="K133" s="826"/>
      <c r="L133" s="805"/>
    </row>
    <row r="134" spans="1:12" s="9" customFormat="1" ht="4.95" customHeight="1" x14ac:dyDescent="0.25">
      <c r="A134" s="26"/>
      <c r="B134" s="791"/>
      <c r="C134" s="792"/>
      <c r="D134" s="792"/>
      <c r="E134" s="792"/>
      <c r="F134" s="792"/>
      <c r="G134" s="792"/>
      <c r="H134" s="792"/>
      <c r="I134" s="792"/>
      <c r="J134" s="792"/>
      <c r="K134" s="792"/>
      <c r="L134" s="31"/>
    </row>
    <row r="135" spans="1:12" s="17" customFormat="1" x14ac:dyDescent="0.25">
      <c r="A135" s="13"/>
      <c r="L135" s="18"/>
    </row>
    <row r="136" spans="1:12" ht="15.75" customHeight="1" x14ac:dyDescent="0.25">
      <c r="A136" s="8">
        <f>A133+1</f>
        <v>18</v>
      </c>
      <c r="B136" s="786" t="str">
        <f>Translations!$B$87</f>
        <v>Member State-specific guidance is listed here:</v>
      </c>
      <c r="C136" s="786"/>
      <c r="D136" s="786"/>
      <c r="E136" s="786"/>
      <c r="F136" s="786"/>
      <c r="G136" s="786"/>
      <c r="H136" s="786"/>
      <c r="I136" s="786"/>
      <c r="J136" s="786"/>
      <c r="K136" s="786"/>
      <c r="L136" s="786"/>
    </row>
    <row r="137" spans="1:12" x14ac:dyDescent="0.25">
      <c r="B137" s="20"/>
      <c r="C137" s="20"/>
      <c r="D137" s="20"/>
      <c r="E137" s="20"/>
      <c r="F137" s="20"/>
      <c r="G137" s="20"/>
      <c r="H137" s="20"/>
      <c r="I137" s="20"/>
      <c r="J137" s="20"/>
      <c r="K137" s="20"/>
      <c r="L137" s="25"/>
    </row>
    <row r="138" spans="1:12" x14ac:dyDescent="0.25">
      <c r="B138" s="20"/>
      <c r="C138" s="20"/>
      <c r="D138" s="20"/>
      <c r="E138" s="20"/>
      <c r="F138" s="20"/>
      <c r="G138" s="20"/>
      <c r="H138" s="20"/>
      <c r="I138" s="20"/>
      <c r="J138" s="20"/>
      <c r="K138" s="20"/>
      <c r="L138" s="25"/>
    </row>
    <row r="139" spans="1:12" x14ac:dyDescent="0.25">
      <c r="B139" s="20"/>
      <c r="C139" s="20"/>
      <c r="D139" s="20"/>
      <c r="E139" s="20"/>
      <c r="F139" s="20"/>
      <c r="G139" s="20"/>
      <c r="H139" s="20"/>
      <c r="I139" s="20"/>
      <c r="J139" s="20"/>
      <c r="K139" s="20"/>
      <c r="L139" s="25"/>
    </row>
    <row r="140" spans="1:12" x14ac:dyDescent="0.25">
      <c r="B140" s="20"/>
      <c r="C140" s="20"/>
      <c r="D140" s="20"/>
      <c r="E140" s="20"/>
      <c r="F140" s="20"/>
      <c r="G140" s="20"/>
      <c r="H140" s="20"/>
      <c r="I140" s="20"/>
      <c r="J140" s="20"/>
      <c r="K140" s="20"/>
      <c r="L140" s="25"/>
    </row>
    <row r="141" spans="1:12" x14ac:dyDescent="0.25">
      <c r="B141" s="20"/>
      <c r="C141" s="20"/>
      <c r="D141" s="20"/>
      <c r="E141" s="20"/>
      <c r="F141" s="20"/>
      <c r="G141" s="20"/>
      <c r="H141" s="20"/>
      <c r="I141" s="20"/>
      <c r="J141" s="20"/>
      <c r="K141" s="20"/>
      <c r="L141" s="25"/>
    </row>
    <row r="142" spans="1:12" x14ac:dyDescent="0.25">
      <c r="B142" s="20"/>
      <c r="C142" s="20"/>
      <c r="D142" s="20"/>
      <c r="E142" s="20"/>
      <c r="F142" s="20"/>
      <c r="G142" s="20"/>
      <c r="H142" s="20"/>
      <c r="I142" s="20"/>
      <c r="J142" s="20"/>
      <c r="K142" s="20"/>
      <c r="L142" s="25"/>
    </row>
    <row r="143" spans="1:12" x14ac:dyDescent="0.25">
      <c r="B143" s="20"/>
      <c r="C143" s="20"/>
      <c r="D143" s="20"/>
      <c r="E143" s="20"/>
      <c r="F143" s="20"/>
      <c r="G143" s="20"/>
      <c r="H143" s="20"/>
      <c r="I143" s="20"/>
      <c r="J143" s="20"/>
      <c r="K143" s="20"/>
      <c r="L143" s="25"/>
    </row>
    <row r="144" spans="1:12" x14ac:dyDescent="0.25">
      <c r="B144" s="20"/>
      <c r="C144" s="20"/>
      <c r="D144" s="20"/>
      <c r="E144" s="20"/>
      <c r="F144" s="20"/>
      <c r="G144" s="20"/>
      <c r="H144" s="20"/>
      <c r="I144" s="20"/>
      <c r="J144" s="20"/>
      <c r="K144" s="20"/>
      <c r="L144" s="25"/>
    </row>
    <row r="145" spans="2:12" x14ac:dyDescent="0.25">
      <c r="B145" s="20"/>
      <c r="C145" s="20"/>
      <c r="D145" s="20"/>
      <c r="E145" s="20"/>
      <c r="F145" s="20"/>
      <c r="G145" s="20"/>
      <c r="H145" s="20"/>
      <c r="I145" s="20"/>
      <c r="J145" s="20"/>
      <c r="K145" s="20"/>
      <c r="L145" s="25"/>
    </row>
    <row r="146" spans="2:12" x14ac:dyDescent="0.25">
      <c r="B146" s="20"/>
      <c r="C146" s="20"/>
      <c r="D146" s="20"/>
      <c r="E146" s="20"/>
      <c r="F146" s="20"/>
      <c r="G146" s="20"/>
      <c r="H146" s="20"/>
      <c r="I146" s="20"/>
      <c r="J146" s="20"/>
      <c r="K146" s="20"/>
      <c r="L146" s="25"/>
    </row>
    <row r="147" spans="2:12" x14ac:dyDescent="0.25">
      <c r="B147" s="20"/>
      <c r="C147" s="20"/>
      <c r="D147" s="20"/>
      <c r="E147" s="20"/>
      <c r="F147" s="20"/>
      <c r="G147" s="20"/>
      <c r="H147" s="20"/>
      <c r="I147" s="20"/>
      <c r="J147" s="20"/>
      <c r="K147" s="20"/>
      <c r="L147" s="25"/>
    </row>
    <row r="148" spans="2:12" x14ac:dyDescent="0.25">
      <c r="B148" s="20"/>
      <c r="C148" s="20"/>
      <c r="D148" s="20"/>
      <c r="E148" s="20"/>
      <c r="F148" s="20"/>
      <c r="G148" s="20"/>
      <c r="H148" s="20"/>
      <c r="I148" s="20"/>
      <c r="J148" s="20"/>
      <c r="K148" s="20"/>
      <c r="L148" s="25"/>
    </row>
  </sheetData>
  <sheetProtection sheet="1" objects="1" scenarios="1" formatCells="0" formatColumns="0" formatRows="0" insertColumns="0" insertRows="0"/>
  <mergeCells count="104">
    <mergeCell ref="J93:L93"/>
    <mergeCell ref="B36:L36"/>
    <mergeCell ref="B37:L37"/>
    <mergeCell ref="C38:L38"/>
    <mergeCell ref="C39:L39"/>
    <mergeCell ref="B41:L41"/>
    <mergeCell ref="B30:L30"/>
    <mergeCell ref="B31:L31"/>
    <mergeCell ref="B32:L32"/>
    <mergeCell ref="B33:L33"/>
    <mergeCell ref="B35:L35"/>
    <mergeCell ref="B40:L40"/>
    <mergeCell ref="B133:L133"/>
    <mergeCell ref="B134:K134"/>
    <mergeCell ref="B42:L42"/>
    <mergeCell ref="B43:L43"/>
    <mergeCell ref="B44:L44"/>
    <mergeCell ref="B53:L53"/>
    <mergeCell ref="B46:L46"/>
    <mergeCell ref="B72:L72"/>
    <mergeCell ref="C112:D112"/>
    <mergeCell ref="E112:L112"/>
    <mergeCell ref="C109:D109"/>
    <mergeCell ref="B51:L51"/>
    <mergeCell ref="B52:L52"/>
    <mergeCell ref="C68:L68"/>
    <mergeCell ref="C66:L66"/>
    <mergeCell ref="C65:L65"/>
    <mergeCell ref="B127:L127"/>
    <mergeCell ref="B125:L125"/>
    <mergeCell ref="B126:L126"/>
    <mergeCell ref="B84:L84"/>
    <mergeCell ref="E74:H81"/>
    <mergeCell ref="B120:L120"/>
    <mergeCell ref="B123:L123"/>
    <mergeCell ref="D93:I93"/>
    <mergeCell ref="B15:L15"/>
    <mergeCell ref="B16:L16"/>
    <mergeCell ref="B27:L27"/>
    <mergeCell ref="B28:L28"/>
    <mergeCell ref="B29:L29"/>
    <mergeCell ref="B25:L25"/>
    <mergeCell ref="B26:L26"/>
    <mergeCell ref="B22:L22"/>
    <mergeCell ref="B9:L9"/>
    <mergeCell ref="B11:L11"/>
    <mergeCell ref="B12:L12"/>
    <mergeCell ref="B13:L13"/>
    <mergeCell ref="B14:L14"/>
    <mergeCell ref="B10:L10"/>
    <mergeCell ref="B18:L18"/>
    <mergeCell ref="B19:L19"/>
    <mergeCell ref="B20:L20"/>
    <mergeCell ref="B21:L21"/>
    <mergeCell ref="B23:L23"/>
    <mergeCell ref="B24:L24"/>
    <mergeCell ref="B4:L4"/>
    <mergeCell ref="B5:L5"/>
    <mergeCell ref="B6:L6"/>
    <mergeCell ref="B7:L7"/>
    <mergeCell ref="B8:L8"/>
    <mergeCell ref="B2:J2"/>
    <mergeCell ref="B83:L83"/>
    <mergeCell ref="B3:L3"/>
    <mergeCell ref="B63:L63"/>
    <mergeCell ref="B50:L50"/>
    <mergeCell ref="B57:L57"/>
    <mergeCell ref="B58:L58"/>
    <mergeCell ref="B48:L48"/>
    <mergeCell ref="B60:L60"/>
    <mergeCell ref="C67:L67"/>
    <mergeCell ref="B54:L54"/>
    <mergeCell ref="B55:L55"/>
    <mergeCell ref="C70:L70"/>
    <mergeCell ref="B61:L61"/>
    <mergeCell ref="B47:L47"/>
    <mergeCell ref="B49:L49"/>
    <mergeCell ref="B71:L71"/>
    <mergeCell ref="C64:L64"/>
    <mergeCell ref="C69:L69"/>
    <mergeCell ref="B136:L136"/>
    <mergeCell ref="B86:L86"/>
    <mergeCell ref="B106:L106"/>
    <mergeCell ref="B107:L107"/>
    <mergeCell ref="B103:L103"/>
    <mergeCell ref="B128:K128"/>
    <mergeCell ref="B131:L131"/>
    <mergeCell ref="B116:L116"/>
    <mergeCell ref="E113:L113"/>
    <mergeCell ref="E109:L109"/>
    <mergeCell ref="C110:D110"/>
    <mergeCell ref="E110:L110"/>
    <mergeCell ref="C111:D111"/>
    <mergeCell ref="B129:L129"/>
    <mergeCell ref="B130:K130"/>
    <mergeCell ref="D89:I89"/>
    <mergeCell ref="D90:I90"/>
    <mergeCell ref="E111:L111"/>
    <mergeCell ref="B104:L104"/>
    <mergeCell ref="D88:I88"/>
    <mergeCell ref="D92:I92"/>
    <mergeCell ref="B105:L105"/>
    <mergeCell ref="C108:D108"/>
    <mergeCell ref="E108:L108"/>
  </mergeCells>
  <phoneticPr fontId="9" type="noConversion"/>
  <conditionalFormatting sqref="M123">
    <cfRule type="expression" dxfId="291" priority="2">
      <formula>CONTR_onlyCORSIA=TRUE</formula>
    </cfRule>
  </conditionalFormatting>
  <conditionalFormatting sqref="A123">
    <cfRule type="expression" dxfId="290" priority="1">
      <formula>CONTR_onlyCORSIA=TRUE</formula>
    </cfRule>
  </conditionalFormatting>
  <hyperlinks>
    <hyperlink ref="D88" r:id="rId1" display="http://eur-lex.europa.eu/en/index.htm " xr:uid="{00000000-0004-0000-0100-000000000000}"/>
    <hyperlink ref="D92" r:id="rId2" display="http://ec.europa.eu/clima/policies/ets/monitoring/index_en.htm" xr:uid="{00000000-0004-0000-0100-000001000000}"/>
    <hyperlink ref="D89" r:id="rId3" display="http://ec.europa.eu/clima/policies/ets/index_en.htm" xr:uid="{00000000-0004-0000-0100-000002000000}"/>
    <hyperlink ref="D90" r:id="rId4" display="http://ec.europa.eu/clima/policies/transport/aviation/index_en.htm" xr:uid="{00000000-0004-0000-0100-000003000000}"/>
    <hyperlink ref="B7:K7" r:id="rId5" display="http://ec.europa.eu/clima/documentation/ets/docs/decision_benchmarking_15_dec_en.pdf. " xr:uid="{00000000-0004-0000-0100-000004000000}"/>
    <hyperlink ref="B13" r:id="rId6" display="https://eur-lex.europa.eu/eli/reg/2012/601" xr:uid="{00000000-0004-0000-0100-000005000000}"/>
    <hyperlink ref="B13:L13" r:id="rId7" display="https://eur-lex.europa.eu/eli/reg/2012/601" xr:uid="{00000000-0004-0000-0100-000006000000}"/>
    <hyperlink ref="B32" r:id="rId8" display="https://www.icao.int/environmental-protection/CORSIA/Pages/default.aspx" xr:uid="{00000000-0004-0000-0100-000007000000}"/>
    <hyperlink ref="B43" r:id="rId9" display="https://ec.europa.eu/clima/sites/clima/files/ets/monitoring/docs/gd2_guidance_aircraft_en.pdf" xr:uid="{00000000-0004-0000-0100-000008000000}"/>
    <hyperlink ref="B7" r:id="rId10" display="https://eur-lex.europa.eu/legal-content/EN/TXT/?uri=CELEX:02003L0087-20180408" xr:uid="{00000000-0004-0000-0100-000009000000}"/>
    <hyperlink ref="B16" r:id="rId11" display="http://data.europa.eu/eli/reg_impl/2018/2066/oj" xr:uid="{00000000-0004-0000-0100-00000A000000}"/>
    <hyperlink ref="B11" r:id="rId12" display="https://eur-lex.europa.eu/eli/reg_del/2019/1603/oj" xr:uid="{00000000-0004-0000-0100-00000B000000}"/>
    <hyperlink ref="B7:L7" r:id="rId13" display="http://data.europa.eu/eli/dir/2003/87/2020-01-01" xr:uid="{00000000-0004-0000-0100-00000C000000}"/>
    <hyperlink ref="B20" r:id="rId14" display="https://eur-lex.europa.eu/legal-content/EN/TXT/?uri=CELEX:22017A1207(01)" xr:uid="{00000000-0004-0000-0100-00000D000000}"/>
    <hyperlink ref="B26" r:id="rId15" display="https://www.bafu.admin.ch/bafu/en/home/topics/climate/info-specialists/climate-policy/emissions-trading/informationen-fuer-luftfahrzeugbetreiber.html " xr:uid="{00000000-0004-0000-0100-00000E000000}"/>
  </hyperlinks>
  <pageMargins left="0.78740157480314965" right="0.78740157480314965" top="0.78740157480314965" bottom="0.78740157480314965" header="0.39370078740157483" footer="0.39370078740157483"/>
  <pageSetup paperSize="9" scale="58" fitToHeight="2" orientation="portrait" r:id="rId16"/>
  <headerFooter alignWithMargins="0">
    <oddFooter>&amp;L&amp;F&amp;C&amp;A&amp;R&amp;P / &amp;N</oddFooter>
  </headerFooter>
  <rowBreaks count="1" manualBreakCount="1">
    <brk id="9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M157"/>
  <sheetViews>
    <sheetView showGridLines="0" topLeftCell="B2" zoomScale="130" zoomScaleNormal="130" zoomScaleSheetLayoutView="140" workbookViewId="0">
      <selection activeCell="B2" sqref="B2"/>
    </sheetView>
  </sheetViews>
  <sheetFormatPr defaultColWidth="11.44140625" defaultRowHeight="13.2" x14ac:dyDescent="0.25"/>
  <cols>
    <col min="1" max="1" width="2.88671875" style="271" hidden="1" customWidth="1"/>
    <col min="2" max="2" width="3.109375" style="73" customWidth="1"/>
    <col min="3" max="3" width="4.109375" style="73" customWidth="1"/>
    <col min="4" max="11" width="12.6640625" style="73" customWidth="1"/>
    <col min="12" max="12" width="3.109375" style="97" customWidth="1"/>
    <col min="13" max="13" width="9.109375" style="169" hidden="1" customWidth="1"/>
    <col min="14" max="14" width="11.44140625" style="73" customWidth="1"/>
    <col min="15" max="16384" width="11.44140625" style="73"/>
  </cols>
  <sheetData>
    <row r="1" spans="1:13" hidden="1" x14ac:dyDescent="0.25">
      <c r="A1" s="270" t="s">
        <v>975</v>
      </c>
      <c r="B1" s="271"/>
      <c r="C1" s="271"/>
      <c r="D1" s="271"/>
      <c r="E1" s="271"/>
      <c r="F1" s="271"/>
      <c r="G1" s="271"/>
      <c r="H1" s="271"/>
      <c r="I1" s="271"/>
      <c r="J1" s="271"/>
      <c r="K1" s="271"/>
      <c r="L1" s="270"/>
      <c r="M1" s="169" t="s">
        <v>975</v>
      </c>
    </row>
    <row r="2" spans="1:13" x14ac:dyDescent="0.25">
      <c r="C2" s="156"/>
      <c r="D2" s="155"/>
      <c r="E2" s="155"/>
      <c r="F2" s="154"/>
      <c r="G2" s="154"/>
    </row>
    <row r="3" spans="1:13" ht="23.25" customHeight="1" x14ac:dyDescent="0.25">
      <c r="C3" s="842" t="str">
        <f>Translations!$B$876</f>
        <v>GENERAL INFORMATION ABOUT THIS REPORT</v>
      </c>
      <c r="D3" s="842"/>
      <c r="E3" s="842"/>
      <c r="F3" s="842"/>
      <c r="G3" s="842"/>
      <c r="H3" s="842"/>
      <c r="I3" s="842"/>
      <c r="J3" s="842"/>
      <c r="K3" s="842"/>
    </row>
    <row r="5" spans="1:13" ht="15.6" x14ac:dyDescent="0.3">
      <c r="C5" s="111">
        <v>1</v>
      </c>
      <c r="D5" s="77" t="str">
        <f>Translations!$B$1088</f>
        <v>Reporting Year and Scope</v>
      </c>
      <c r="E5" s="77"/>
      <c r="F5" s="77"/>
      <c r="G5" s="77"/>
      <c r="H5" s="77"/>
      <c r="I5" s="77"/>
      <c r="J5" s="77"/>
      <c r="K5" s="77"/>
    </row>
    <row r="6" spans="1:13" ht="13.8" thickBot="1" x14ac:dyDescent="0.3">
      <c r="M6" s="169" t="s">
        <v>1340</v>
      </c>
    </row>
    <row r="7" spans="1:13" s="159" customFormat="1" ht="20.25" customHeight="1" thickBot="1" x14ac:dyDescent="0.3">
      <c r="A7" s="183"/>
      <c r="C7" s="160" t="s">
        <v>244</v>
      </c>
      <c r="D7" s="851" t="str">
        <f>Translations!$B$850</f>
        <v>Reporting year:</v>
      </c>
      <c r="E7" s="851"/>
      <c r="F7" s="851"/>
      <c r="G7" s="851"/>
      <c r="H7" s="851"/>
      <c r="I7" s="852"/>
      <c r="J7" s="853"/>
      <c r="K7" s="854"/>
      <c r="L7" s="161"/>
      <c r="M7" s="501" t="str">
        <f>IF(I7="","",I7)</f>
        <v/>
      </c>
    </row>
    <row r="8" spans="1:13" ht="12.75" customHeight="1" x14ac:dyDescent="0.25">
      <c r="B8" s="108"/>
      <c r="C8" s="78"/>
      <c r="D8" s="846" t="str">
        <f>Translations!$B$878</f>
        <v>This is the year in which the reported aviation activities took place, i.e. 2013 for the report which you submit by 31 March 2014.</v>
      </c>
      <c r="E8" s="846"/>
      <c r="F8" s="846"/>
      <c r="G8" s="846"/>
      <c r="H8" s="846"/>
      <c r="I8" s="855"/>
      <c r="J8" s="855"/>
      <c r="K8" s="855"/>
    </row>
    <row r="9" spans="1:13" ht="5.0999999999999996" customHeight="1" x14ac:dyDescent="0.25"/>
    <row r="10" spans="1:13" x14ac:dyDescent="0.25">
      <c r="C10" s="160" t="s">
        <v>247</v>
      </c>
      <c r="D10" s="771" t="str">
        <f>Translations!$B$1089</f>
        <v>Version number of this emission report:</v>
      </c>
      <c r="E10" s="876"/>
      <c r="F10" s="876"/>
      <c r="G10" s="876"/>
      <c r="H10" s="876"/>
      <c r="I10" s="876"/>
      <c r="J10" s="878"/>
      <c r="K10" s="411">
        <v>1</v>
      </c>
    </row>
    <row r="11" spans="1:13" x14ac:dyDescent="0.25">
      <c r="D11" s="846" t="str">
        <f>Translations!$B$1090</f>
        <v>This should be a natural number (starting from 1) helping the verifier and competent authority to identify the version of the report verified.</v>
      </c>
      <c r="E11" s="846"/>
      <c r="F11" s="846"/>
      <c r="G11" s="846"/>
      <c r="H11" s="846"/>
      <c r="I11" s="855"/>
      <c r="J11" s="855"/>
      <c r="K11" s="855"/>
    </row>
    <row r="12" spans="1:13" ht="5.0999999999999996" customHeight="1" x14ac:dyDescent="0.25"/>
    <row r="13" spans="1:13" x14ac:dyDescent="0.25">
      <c r="C13" s="160" t="s">
        <v>283</v>
      </c>
      <c r="D13" s="403" t="str">
        <f>Translations!$B$1091</f>
        <v>Language in which this report is filled:</v>
      </c>
      <c r="E13" s="505"/>
      <c r="F13" s="505"/>
      <c r="G13" s="505"/>
      <c r="H13" s="505"/>
      <c r="I13" s="505"/>
      <c r="J13" s="882" t="s">
        <v>1405</v>
      </c>
      <c r="K13" s="883"/>
    </row>
    <row r="14" spans="1:13" ht="38.25" customHeight="1" x14ac:dyDescent="0.25">
      <c r="D14" s="858"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858"/>
      <c r="F14" s="858"/>
      <c r="G14" s="858"/>
      <c r="H14" s="858"/>
      <c r="I14" s="859"/>
      <c r="J14" s="859"/>
      <c r="K14" s="859"/>
    </row>
    <row r="15" spans="1:13" ht="5.0999999999999996" customHeight="1" x14ac:dyDescent="0.25"/>
    <row r="16" spans="1:13" x14ac:dyDescent="0.25">
      <c r="C16" s="160" t="s">
        <v>249</v>
      </c>
      <c r="D16" s="403" t="str">
        <f>Translations!$B$1093</f>
        <v>Has the Art. 28a(6) derogation been used?</v>
      </c>
      <c r="E16" s="505"/>
      <c r="F16" s="505"/>
      <c r="G16" s="505"/>
      <c r="H16" s="505"/>
      <c r="I16" s="505"/>
      <c r="J16" s="505"/>
      <c r="K16" s="410" t="b">
        <v>0</v>
      </c>
    </row>
    <row r="17" spans="2:13" ht="38.25" customHeight="1" x14ac:dyDescent="0.25">
      <c r="D17" s="862" t="str">
        <f>Translations!$B$1094</f>
        <v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862"/>
      <c r="F17" s="862"/>
      <c r="G17" s="862"/>
      <c r="H17" s="862"/>
      <c r="I17" s="862"/>
      <c r="J17" s="862"/>
      <c r="K17" s="862"/>
      <c r="L17" s="862"/>
    </row>
    <row r="18" spans="2:13" ht="25.5" customHeight="1" x14ac:dyDescent="0.25">
      <c r="D18" s="862" t="str">
        <f>Translations!$B$1258</f>
        <v>Note that for the purposes of the EU ETS, the threshold applies to the sum of all flights within EEA, outgoing from EEA and incoming to EEA, including those incoming from Switzerland.</v>
      </c>
      <c r="E18" s="809"/>
      <c r="F18" s="809"/>
      <c r="G18" s="809"/>
      <c r="H18" s="809"/>
      <c r="I18" s="809"/>
      <c r="J18" s="809"/>
      <c r="K18" s="809"/>
      <c r="L18" s="671"/>
    </row>
    <row r="19" spans="2:13" ht="38.25" customHeight="1" x14ac:dyDescent="0.25">
      <c r="D19" s="862"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862"/>
      <c r="F19" s="862"/>
      <c r="G19" s="862"/>
      <c r="H19" s="862"/>
      <c r="I19" s="862"/>
      <c r="J19" s="862"/>
      <c r="K19" s="862"/>
      <c r="L19" s="862"/>
    </row>
    <row r="20" spans="2:13" ht="5.0999999999999996" customHeight="1" x14ac:dyDescent="0.25"/>
    <row r="21" spans="2:13" x14ac:dyDescent="0.25">
      <c r="B21" s="401"/>
      <c r="C21" s="401"/>
      <c r="D21" s="401"/>
      <c r="E21" s="401"/>
      <c r="F21" s="401"/>
      <c r="G21" s="401"/>
      <c r="H21" s="401"/>
      <c r="I21" s="401"/>
      <c r="J21" s="401"/>
      <c r="K21" s="401"/>
      <c r="L21" s="402"/>
    </row>
    <row r="22" spans="2:13" x14ac:dyDescent="0.25">
      <c r="B22" s="401"/>
      <c r="D22" s="101" t="str">
        <f>Translations!$B$1096</f>
        <v>Scope: EU ETS and/or CORSIA:</v>
      </c>
      <c r="L22" s="402"/>
    </row>
    <row r="23" spans="2:13" x14ac:dyDescent="0.25">
      <c r="B23" s="401"/>
      <c r="D23" s="879" t="str">
        <f>Translations!$B$1097</f>
        <v>Note: If this section is kept empty, it is automatically assumed that this report is filled for EU ETS only.</v>
      </c>
      <c r="E23" s="880"/>
      <c r="F23" s="880"/>
      <c r="G23" s="880"/>
      <c r="H23" s="880"/>
      <c r="I23" s="880"/>
      <c r="J23" s="880"/>
      <c r="K23" s="880"/>
      <c r="L23" s="402"/>
    </row>
    <row r="24" spans="2:13" ht="5.0999999999999996" customHeight="1" x14ac:dyDescent="0.25">
      <c r="B24" s="401"/>
      <c r="L24" s="402"/>
    </row>
    <row r="25" spans="2:13" ht="25.5" customHeight="1" x14ac:dyDescent="0.25">
      <c r="B25" s="401"/>
      <c r="D25" s="778" t="str">
        <f>Translations!$B$1098</f>
        <v xml:space="preserve">If you have an obligation under CORSIA to the same country as under the EU ETS, you should fill in the sections of this template which are marked as relating to ICAO's market based mechanism CORSIA (indicated by a light blue frame). </v>
      </c>
      <c r="E25" s="760"/>
      <c r="F25" s="760"/>
      <c r="G25" s="760"/>
      <c r="H25" s="760"/>
      <c r="I25" s="760"/>
      <c r="J25" s="760"/>
      <c r="K25" s="760"/>
      <c r="L25" s="397"/>
      <c r="M25" s="502"/>
    </row>
    <row r="26" spans="2:13" ht="25.5" customHeight="1" x14ac:dyDescent="0.25">
      <c r="B26" s="401"/>
      <c r="D26" s="778" t="str">
        <f>Translations!$B$1099</f>
        <v>In line with paragraph 1.2 of the CORSIA SARPs, the aircraft operator is attributed to the state according to its ICAO designator, if applicable, or to the state that issued the AOC, or the place of juridical registration.</v>
      </c>
      <c r="E26" s="760"/>
      <c r="F26" s="760"/>
      <c r="G26" s="760"/>
      <c r="H26" s="760"/>
      <c r="I26" s="760"/>
      <c r="J26" s="760"/>
      <c r="K26" s="760"/>
      <c r="L26" s="397"/>
      <c r="M26" s="502"/>
    </row>
    <row r="27" spans="2:13" ht="38.25" customHeight="1" x14ac:dyDescent="0.25">
      <c r="B27" s="401"/>
      <c r="D27" s="778" t="str">
        <f>Translations!$B$1100</f>
        <v>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v>
      </c>
      <c r="E27" s="875"/>
      <c r="F27" s="875"/>
      <c r="G27" s="875"/>
      <c r="H27" s="875"/>
      <c r="I27" s="875"/>
      <c r="J27" s="875"/>
      <c r="K27" s="875"/>
      <c r="L27" s="397"/>
      <c r="M27" s="502"/>
    </row>
    <row r="28" spans="2:13" ht="38.25" customHeight="1" x14ac:dyDescent="0.25">
      <c r="B28" s="401"/>
      <c r="D28" s="778" t="str">
        <f>Translations!$B$1101</f>
        <v>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v>
      </c>
      <c r="E28" s="875"/>
      <c r="F28" s="875"/>
      <c r="G28" s="875"/>
      <c r="H28" s="875"/>
      <c r="I28" s="875"/>
      <c r="J28" s="875"/>
      <c r="K28" s="875"/>
      <c r="L28" s="397"/>
      <c r="M28" s="502" t="s">
        <v>1238</v>
      </c>
    </row>
    <row r="29" spans="2:13" ht="5.0999999999999996" customHeight="1" x14ac:dyDescent="0.25">
      <c r="B29" s="401"/>
      <c r="D29" s="1"/>
      <c r="E29" s="398"/>
      <c r="F29" s="398"/>
      <c r="G29" s="398"/>
      <c r="H29" s="398"/>
      <c r="I29" s="398"/>
      <c r="J29" s="398"/>
      <c r="K29" s="398"/>
      <c r="L29" s="397"/>
      <c r="M29" s="502"/>
    </row>
    <row r="30" spans="2:13" ht="13.5" customHeight="1" x14ac:dyDescent="0.25">
      <c r="B30" s="401"/>
      <c r="C30" s="160" t="s">
        <v>250</v>
      </c>
      <c r="D30" s="771" t="str">
        <f>Translations!$B$1102</f>
        <v>Please confirm if you want to use this emission report for CORSIA:</v>
      </c>
      <c r="E30" s="876"/>
      <c r="F30" s="876"/>
      <c r="G30" s="876"/>
      <c r="H30" s="876"/>
      <c r="I30" s="876"/>
      <c r="J30" s="878"/>
      <c r="K30" s="410"/>
      <c r="L30" s="397"/>
      <c r="M30" s="503" t="b">
        <f>IF(ISBLANK(K30),TRUE,K30)</f>
        <v>1</v>
      </c>
    </row>
    <row r="31" spans="2:13" ht="5.0999999999999996" customHeight="1" x14ac:dyDescent="0.25">
      <c r="B31" s="401"/>
      <c r="D31" s="1"/>
      <c r="E31" s="398"/>
      <c r="F31" s="398"/>
      <c r="G31" s="398"/>
      <c r="H31" s="398"/>
      <c r="I31" s="398"/>
      <c r="J31" s="398"/>
      <c r="K31" s="398"/>
      <c r="L31" s="397"/>
      <c r="M31" s="502"/>
    </row>
    <row r="32" spans="2:13" ht="13.5" customHeight="1" x14ac:dyDescent="0.25">
      <c r="B32" s="401"/>
      <c r="C32" s="160" t="s">
        <v>245</v>
      </c>
      <c r="D32" s="820" t="str">
        <f>Translations!$B$1103</f>
        <v>Are you required to comply with CORSIA in another state?</v>
      </c>
      <c r="E32" s="822"/>
      <c r="F32" s="822"/>
      <c r="G32" s="822"/>
      <c r="H32" s="822"/>
      <c r="I32" s="822"/>
      <c r="J32" s="822"/>
      <c r="K32" s="410"/>
      <c r="L32" s="397"/>
      <c r="M32" s="503" t="b">
        <f>(K30=TRUE)</f>
        <v>0</v>
      </c>
    </row>
    <row r="33" spans="2:13" ht="5.0999999999999996" customHeight="1" x14ac:dyDescent="0.25">
      <c r="B33" s="401"/>
      <c r="D33" s="1"/>
      <c r="E33" s="398"/>
      <c r="F33" s="398"/>
      <c r="G33" s="398"/>
      <c r="H33" s="398"/>
      <c r="I33" s="398"/>
      <c r="J33" s="398"/>
      <c r="K33" s="398"/>
      <c r="L33" s="397"/>
      <c r="M33" s="502"/>
    </row>
    <row r="34" spans="2:13" ht="12.75" customHeight="1" x14ac:dyDescent="0.25">
      <c r="B34" s="401"/>
      <c r="C34" s="160" t="s">
        <v>552</v>
      </c>
      <c r="D34" s="872" t="str">
        <f>Translations!$B$1104</f>
        <v>Please confirm to which other state you will report under CORSIA:</v>
      </c>
      <c r="E34" s="873"/>
      <c r="F34" s="873"/>
      <c r="G34" s="873"/>
      <c r="H34" s="874"/>
      <c r="I34" s="864"/>
      <c r="J34" s="865"/>
      <c r="K34" s="866"/>
      <c r="L34" s="397"/>
      <c r="M34" s="503" t="b">
        <f>OR(K30=TRUE,AND(NOT(ISBLANK(K32)),K32=FALSE))</f>
        <v>0</v>
      </c>
    </row>
    <row r="35" spans="2:13" ht="5.0999999999999996" customHeight="1" x14ac:dyDescent="0.25">
      <c r="B35" s="401"/>
      <c r="D35" s="1"/>
      <c r="E35" s="398"/>
      <c r="F35" s="398"/>
      <c r="G35" s="398"/>
      <c r="H35" s="398"/>
      <c r="I35" s="398"/>
      <c r="J35" s="398"/>
      <c r="K35" s="398"/>
      <c r="L35" s="397"/>
      <c r="M35" s="502"/>
    </row>
    <row r="36" spans="2:13" ht="25.5" customHeight="1" x14ac:dyDescent="0.25">
      <c r="B36" s="401"/>
      <c r="D36" s="778" t="str">
        <f>Translations!$B$1105</f>
        <v>Some aircraft operators have an obligation under CORSIA only, i.e. no obligation under the EU ETS. If you are filling this emissions report for CORSIA purposes only, please confirm below that this is the case.</v>
      </c>
      <c r="E36" s="875"/>
      <c r="F36" s="875"/>
      <c r="G36" s="875"/>
      <c r="H36" s="875"/>
      <c r="I36" s="875"/>
      <c r="J36" s="875"/>
      <c r="K36" s="875"/>
      <c r="L36" s="397"/>
      <c r="M36" s="504" t="s">
        <v>1239</v>
      </c>
    </row>
    <row r="37" spans="2:13" ht="5.0999999999999996" customHeight="1" x14ac:dyDescent="0.25">
      <c r="B37" s="401"/>
      <c r="D37" s="1"/>
      <c r="E37" s="398"/>
      <c r="F37" s="398"/>
      <c r="G37" s="398"/>
      <c r="H37" s="398"/>
      <c r="I37" s="398"/>
      <c r="J37" s="398"/>
      <c r="K37" s="398"/>
      <c r="L37" s="397"/>
      <c r="M37" s="502"/>
    </row>
    <row r="38" spans="2:13" ht="13.5" customHeight="1" x14ac:dyDescent="0.25">
      <c r="B38" s="401"/>
      <c r="C38" s="160" t="s">
        <v>257</v>
      </c>
      <c r="D38" s="771" t="str">
        <f>Translations!$B$1106</f>
        <v>Please confirm if you have an obligation under the EU ETS:</v>
      </c>
      <c r="E38" s="876"/>
      <c r="F38" s="876"/>
      <c r="G38" s="876"/>
      <c r="H38" s="876"/>
      <c r="I38" s="876"/>
      <c r="J38" s="399"/>
      <c r="K38" s="410"/>
      <c r="L38" s="397"/>
      <c r="M38" s="503" t="b">
        <f>IF(ISBLANK(K38),FALSE,NOT(K38))</f>
        <v>0</v>
      </c>
    </row>
    <row r="39" spans="2:13" ht="5.0999999999999996" customHeight="1" x14ac:dyDescent="0.25">
      <c r="B39" s="401"/>
      <c r="L39" s="402"/>
    </row>
    <row r="40" spans="2:13" x14ac:dyDescent="0.25">
      <c r="B40" s="401"/>
      <c r="C40" s="401"/>
      <c r="D40" s="401"/>
      <c r="E40" s="401"/>
      <c r="F40" s="401"/>
      <c r="G40" s="401"/>
      <c r="H40" s="401"/>
      <c r="I40" s="401"/>
      <c r="J40" s="401"/>
      <c r="K40" s="401"/>
      <c r="L40" s="402"/>
    </row>
    <row r="42" spans="2:13" ht="15.6" x14ac:dyDescent="0.3">
      <c r="C42" s="111">
        <v>2</v>
      </c>
      <c r="D42" s="77" t="str">
        <f>Translations!$B$879</f>
        <v>Identification of the Aircraft Operator</v>
      </c>
      <c r="E42" s="77"/>
      <c r="F42" s="77"/>
      <c r="G42" s="77"/>
      <c r="H42" s="77"/>
      <c r="I42" s="77"/>
      <c r="J42" s="77"/>
      <c r="K42" s="77"/>
    </row>
    <row r="44" spans="2:13" x14ac:dyDescent="0.25">
      <c r="C44" s="153" t="s">
        <v>244</v>
      </c>
      <c r="D44" s="847" t="str">
        <f>Translations!$B$101</f>
        <v>Please enter the name of the aircraft operator:</v>
      </c>
      <c r="E44" s="847"/>
      <c r="F44" s="847"/>
      <c r="G44" s="847"/>
      <c r="H44" s="863"/>
      <c r="I44" s="848"/>
      <c r="J44" s="849"/>
      <c r="K44" s="850"/>
    </row>
    <row r="45" spans="2:13" x14ac:dyDescent="0.25">
      <c r="B45" s="108"/>
      <c r="C45" s="78"/>
      <c r="D45" s="846" t="str">
        <f>Translations!$B$880</f>
        <v>This name should be the legal entity carrying out the aviation activities defined in Annex I of the EU ETS Directive.</v>
      </c>
      <c r="E45" s="846"/>
      <c r="F45" s="846"/>
      <c r="G45" s="846"/>
      <c r="H45" s="846"/>
      <c r="I45" s="855"/>
      <c r="J45" s="855"/>
      <c r="K45" s="855"/>
    </row>
    <row r="46" spans="2:13" ht="12.75" customHeight="1" x14ac:dyDescent="0.25">
      <c r="B46" s="108"/>
      <c r="C46" s="79" t="s">
        <v>247</v>
      </c>
      <c r="D46" s="847" t="str">
        <f>Translations!$B$104</f>
        <v>Unique Identifier as stated in the Commission's list of aircraft operators:</v>
      </c>
      <c r="E46" s="847"/>
      <c r="F46" s="847"/>
      <c r="G46" s="847"/>
      <c r="H46" s="847"/>
      <c r="I46" s="847"/>
      <c r="J46" s="847"/>
      <c r="K46" s="847"/>
    </row>
    <row r="47" spans="2:13" ht="38.25" customHeight="1" x14ac:dyDescent="0.25">
      <c r="B47" s="108"/>
      <c r="C47" s="78"/>
      <c r="D47" s="846" t="str">
        <f>Translations!$B$1107</f>
        <v>This identifier can be found on the list published by the Commission pursuant to Article 18a(3) of the EU ETS Directive.If the aircraft operator is not yet listed, please state "NA" (not applicable).</v>
      </c>
      <c r="E47" s="846"/>
      <c r="F47" s="846"/>
      <c r="G47" s="846"/>
      <c r="H47" s="846"/>
      <c r="I47" s="843"/>
      <c r="J47" s="844"/>
      <c r="K47" s="845"/>
    </row>
    <row r="49" spans="2:13" ht="27" customHeight="1" x14ac:dyDescent="0.25">
      <c r="B49" s="108"/>
      <c r="C49" s="153" t="s">
        <v>1011</v>
      </c>
      <c r="D49" s="847" t="str">
        <f>Translations!$B$113</f>
        <v>If different to the name given in 2(a), please also enter the name of the aircraft operator as it appears on the Commission's list of operators:</v>
      </c>
      <c r="E49" s="847"/>
      <c r="F49" s="847"/>
      <c r="G49" s="847"/>
      <c r="H49" s="847"/>
      <c r="I49" s="847"/>
      <c r="J49" s="847"/>
      <c r="K49" s="847"/>
    </row>
    <row r="50" spans="2:13" ht="33.75" customHeight="1" x14ac:dyDescent="0.25">
      <c r="B50" s="108"/>
      <c r="C50" s="78"/>
      <c r="D50" s="846" t="str">
        <f>Translations!$B$1108</f>
        <v>The name of the aircraft operator on the list pursuant to Article 18a(3) of the EU ETS Directive may be different to the actual aircraft operator's name entered in 2(a) above.Keep empty, if not applicable.</v>
      </c>
      <c r="E50" s="846"/>
      <c r="F50" s="846"/>
      <c r="G50" s="846"/>
      <c r="H50" s="846"/>
      <c r="I50" s="843"/>
      <c r="J50" s="844"/>
      <c r="K50" s="845"/>
    </row>
    <row r="52" spans="2:13" ht="29.25" customHeight="1" x14ac:dyDescent="0.25">
      <c r="B52" s="108"/>
      <c r="C52" s="153" t="s">
        <v>1010</v>
      </c>
      <c r="D52" s="847" t="str">
        <f>Translations!$B$115</f>
        <v>Please enter the unique ICAO designator used in the call sign for Air Traffic Control (ATC) purposes, where available:</v>
      </c>
      <c r="E52" s="847"/>
      <c r="F52" s="847"/>
      <c r="G52" s="847"/>
      <c r="H52" s="847"/>
      <c r="I52" s="847"/>
      <c r="J52" s="847"/>
      <c r="K52" s="847"/>
    </row>
    <row r="53" spans="2:13" ht="20.25" customHeight="1" x14ac:dyDescent="0.25">
      <c r="C53" s="78"/>
      <c r="D53" s="846"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846"/>
      <c r="F53" s="846"/>
      <c r="G53" s="846"/>
      <c r="H53" s="846"/>
      <c r="I53" s="848"/>
      <c r="J53" s="849"/>
      <c r="K53" s="850"/>
    </row>
    <row r="54" spans="2:13" ht="31.5" customHeight="1" x14ac:dyDescent="0.25">
      <c r="C54" s="78"/>
      <c r="D54" s="846"/>
      <c r="E54" s="846"/>
      <c r="F54" s="846"/>
      <c r="G54" s="846"/>
      <c r="H54" s="846"/>
    </row>
    <row r="55" spans="2:13" ht="27.75" customHeight="1" x14ac:dyDescent="0.25">
      <c r="B55" s="108"/>
      <c r="C55" s="80" t="s">
        <v>652</v>
      </c>
      <c r="D55" s="847" t="str">
        <f>Translations!$B$117</f>
        <v>Where a unique ICAO designator for ATC purposes is not available, please provide the aircraft registration markings used in the call sign for ATC purposes for the aircraft you operate.</v>
      </c>
      <c r="E55" s="847"/>
      <c r="F55" s="847"/>
      <c r="G55" s="847"/>
      <c r="H55" s="847"/>
      <c r="I55" s="847"/>
      <c r="J55" s="847"/>
      <c r="K55" s="847"/>
      <c r="M55" s="169" t="s">
        <v>879</v>
      </c>
    </row>
    <row r="56" spans="2:13" ht="51.75" customHeight="1" x14ac:dyDescent="0.25">
      <c r="B56" s="108"/>
      <c r="C56" s="78"/>
      <c r="D56" s="846"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870"/>
      <c r="F56" s="870"/>
      <c r="G56" s="870"/>
      <c r="H56" s="871"/>
      <c r="I56" s="848"/>
      <c r="J56" s="856"/>
      <c r="K56" s="857"/>
      <c r="M56" s="166" t="b">
        <f>IF($I$53="",FALSE,IF($I$53=Euconst_NA,FALSE,TRUE))</f>
        <v>0</v>
      </c>
    </row>
    <row r="58" spans="2:13" x14ac:dyDescent="0.25">
      <c r="C58" s="80" t="s">
        <v>245</v>
      </c>
      <c r="D58" s="861" t="str">
        <f>Translations!$B$120</f>
        <v>Please enter the administering Member State of the aircraft operator</v>
      </c>
      <c r="E58" s="861"/>
      <c r="F58" s="861"/>
      <c r="G58" s="861"/>
      <c r="H58" s="861"/>
      <c r="I58" s="861"/>
      <c r="J58" s="861"/>
      <c r="K58" s="861"/>
    </row>
    <row r="59" spans="2:13" x14ac:dyDescent="0.25">
      <c r="B59" s="76"/>
      <c r="C59" s="81"/>
      <c r="D59" s="846" t="str">
        <f>Translations!$B$121</f>
        <v>pursuant to Art. 18a of the Directive.</v>
      </c>
      <c r="E59" s="846"/>
      <c r="F59" s="846"/>
      <c r="G59" s="846"/>
      <c r="H59" s="846"/>
      <c r="I59" s="848"/>
      <c r="J59" s="849"/>
      <c r="K59" s="850"/>
    </row>
    <row r="60" spans="2:13" x14ac:dyDescent="0.25">
      <c r="B60" s="76"/>
      <c r="C60" s="81"/>
      <c r="D60" s="82"/>
      <c r="E60" s="82"/>
      <c r="F60" s="82"/>
      <c r="G60" s="82"/>
      <c r="H60" s="82"/>
      <c r="I60" s="83"/>
      <c r="J60" s="83"/>
      <c r="K60" s="83"/>
    </row>
    <row r="61" spans="2:13" x14ac:dyDescent="0.25">
      <c r="C61" s="80" t="s">
        <v>552</v>
      </c>
      <c r="D61" s="860" t="str">
        <f>Translations!$B$122</f>
        <v>Competent authority in this Member State:</v>
      </c>
      <c r="E61" s="860"/>
      <c r="F61" s="860"/>
      <c r="G61" s="860"/>
      <c r="H61" s="860"/>
      <c r="I61" s="848" t="s">
        <v>1562</v>
      </c>
      <c r="J61" s="849"/>
      <c r="K61" s="850"/>
    </row>
    <row r="62" spans="2:13" ht="30.75" customHeight="1" x14ac:dyDescent="0.25">
      <c r="B62" s="76"/>
      <c r="C62" s="81"/>
      <c r="D62" s="846" t="str">
        <f>Translations!$B$123</f>
        <v>In some Member States there is more than one Competent Authority dealing with the EU ETS for aircraft operators. Please enter the name of the appropriate authority, if applicable. Otherwise choose "n.a.".</v>
      </c>
      <c r="E62" s="846"/>
      <c r="F62" s="846"/>
      <c r="G62" s="846"/>
      <c r="H62" s="846"/>
      <c r="I62" s="855"/>
      <c r="J62" s="855"/>
      <c r="K62" s="855"/>
    </row>
    <row r="63" spans="2:13" ht="25.5" customHeight="1" x14ac:dyDescent="0.25">
      <c r="B63" s="76"/>
      <c r="C63" s="80" t="s">
        <v>257</v>
      </c>
      <c r="D63" s="861" t="str">
        <f>Translations!$B$124</f>
        <v>Please enter the number and issuing authority of the Air Operator Certificate (AOC) and Operating Licence granted by a Member State if available:</v>
      </c>
      <c r="E63" s="861"/>
      <c r="F63" s="861"/>
      <c r="G63" s="861"/>
      <c r="H63" s="861"/>
      <c r="I63" s="861"/>
      <c r="J63" s="861"/>
      <c r="K63" s="861"/>
    </row>
    <row r="64" spans="2:13" ht="13.2" customHeight="1" x14ac:dyDescent="0.25">
      <c r="C64" s="78"/>
      <c r="D64" s="867" t="str">
        <f>Translations!$B$1109</f>
        <v>If you don't find the appropriate name of the issueing authority in the drop-down list, you can enter ist name like in a normal text field.</v>
      </c>
      <c r="E64" s="867"/>
      <c r="F64" s="867"/>
      <c r="G64" s="867"/>
      <c r="H64" s="867"/>
      <c r="I64" s="867"/>
      <c r="J64" s="867"/>
      <c r="K64" s="867"/>
    </row>
    <row r="65" spans="3:11" x14ac:dyDescent="0.25">
      <c r="C65" s="84"/>
      <c r="F65" s="147" t="str">
        <f>Translations!$B$125</f>
        <v>Air Operator Certificate:</v>
      </c>
      <c r="H65" s="149"/>
      <c r="I65" s="848"/>
      <c r="J65" s="849"/>
      <c r="K65" s="850"/>
    </row>
    <row r="66" spans="3:11" x14ac:dyDescent="0.25">
      <c r="F66" s="147" t="str">
        <f>Translations!$B$126</f>
        <v>AOC Issuing authority:</v>
      </c>
      <c r="H66" s="149"/>
      <c r="I66" s="848"/>
      <c r="J66" s="849"/>
      <c r="K66" s="850"/>
    </row>
    <row r="67" spans="3:11" x14ac:dyDescent="0.25">
      <c r="C67" s="84"/>
      <c r="F67" s="147" t="str">
        <f>Translations!$B$127</f>
        <v>Operating Licence:</v>
      </c>
      <c r="H67" s="149"/>
      <c r="I67" s="848"/>
      <c r="J67" s="849"/>
      <c r="K67" s="850"/>
    </row>
    <row r="68" spans="3:11" x14ac:dyDescent="0.25">
      <c r="F68" s="147" t="str">
        <f>Translations!$B$128</f>
        <v>Issuing authority:</v>
      </c>
      <c r="H68" s="149"/>
      <c r="I68" s="848"/>
      <c r="J68" s="849"/>
      <c r="K68" s="850"/>
    </row>
    <row r="69" spans="3:11" x14ac:dyDescent="0.25">
      <c r="C69" s="84"/>
      <c r="G69" s="85"/>
      <c r="H69" s="149"/>
      <c r="I69" s="83"/>
      <c r="J69" s="83"/>
      <c r="K69" s="83"/>
    </row>
    <row r="70" spans="3:11" ht="15.75" customHeight="1" x14ac:dyDescent="0.25">
      <c r="C70" s="83" t="s">
        <v>278</v>
      </c>
      <c r="D70" s="861" t="str">
        <f>Translations!$B$129</f>
        <v>Please enter the address of the aircraft operator, including postcode and country:</v>
      </c>
      <c r="E70" s="861"/>
      <c r="F70" s="861"/>
      <c r="G70" s="861"/>
      <c r="H70" s="861"/>
      <c r="I70" s="861"/>
      <c r="J70" s="861"/>
      <c r="K70" s="861"/>
    </row>
    <row r="71" spans="3:11" x14ac:dyDescent="0.25">
      <c r="C71" s="84"/>
      <c r="D71" s="82"/>
      <c r="E71" s="82"/>
      <c r="F71" s="147" t="str">
        <f>Translations!$B$130</f>
        <v>Address Line 1</v>
      </c>
      <c r="H71" s="149"/>
      <c r="I71" s="848"/>
      <c r="J71" s="849"/>
      <c r="K71" s="850"/>
    </row>
    <row r="72" spans="3:11" x14ac:dyDescent="0.25">
      <c r="C72" s="84"/>
      <c r="D72" s="82"/>
      <c r="E72" s="82"/>
      <c r="F72" s="147" t="str">
        <f>Translations!$B$131</f>
        <v>Address Line 2</v>
      </c>
      <c r="H72" s="149"/>
      <c r="I72" s="848"/>
      <c r="J72" s="849"/>
      <c r="K72" s="850"/>
    </row>
    <row r="73" spans="3:11" x14ac:dyDescent="0.25">
      <c r="C73" s="84"/>
      <c r="D73" s="82"/>
      <c r="E73" s="82"/>
      <c r="F73" s="147" t="str">
        <f>Translations!$B$132</f>
        <v>City</v>
      </c>
      <c r="H73" s="149"/>
      <c r="I73" s="848"/>
      <c r="J73" s="849"/>
      <c r="K73" s="850"/>
    </row>
    <row r="74" spans="3:11" x14ac:dyDescent="0.25">
      <c r="C74" s="84"/>
      <c r="D74" s="82"/>
      <c r="E74" s="82"/>
      <c r="F74" s="147" t="str">
        <f>Translations!$B$133</f>
        <v>State/Province/Region</v>
      </c>
      <c r="H74" s="149"/>
      <c r="I74" s="848"/>
      <c r="J74" s="849"/>
      <c r="K74" s="850"/>
    </row>
    <row r="75" spans="3:11" x14ac:dyDescent="0.25">
      <c r="C75" s="84"/>
      <c r="D75" s="78"/>
      <c r="E75" s="78"/>
      <c r="F75" s="147" t="str">
        <f>Translations!$B$134</f>
        <v>Postcode/ZIP</v>
      </c>
      <c r="H75" s="149"/>
      <c r="I75" s="848"/>
      <c r="J75" s="849"/>
      <c r="K75" s="850"/>
    </row>
    <row r="76" spans="3:11" x14ac:dyDescent="0.25">
      <c r="C76" s="84"/>
      <c r="D76" s="78"/>
      <c r="E76" s="78"/>
      <c r="F76" s="147" t="str">
        <f>Translations!$B$135</f>
        <v>Country</v>
      </c>
      <c r="H76" s="149"/>
      <c r="I76" s="848"/>
      <c r="J76" s="849"/>
      <c r="K76" s="850"/>
    </row>
    <row r="77" spans="3:11" x14ac:dyDescent="0.25">
      <c r="C77" s="84"/>
      <c r="D77" s="78"/>
      <c r="E77" s="78"/>
      <c r="F77" s="147" t="str">
        <f>Translations!$B$883</f>
        <v>Telephone Number:</v>
      </c>
      <c r="H77" s="149"/>
      <c r="I77" s="848"/>
      <c r="J77" s="849"/>
      <c r="K77" s="850"/>
    </row>
    <row r="78" spans="3:11" x14ac:dyDescent="0.25">
      <c r="C78" s="84"/>
      <c r="D78" s="78"/>
      <c r="E78" s="78"/>
      <c r="F78" s="147" t="str">
        <f>Translations!$B$136</f>
        <v>Email address</v>
      </c>
      <c r="H78" s="149"/>
      <c r="I78" s="848"/>
      <c r="J78" s="849"/>
      <c r="K78" s="850"/>
    </row>
    <row r="79" spans="3:11" x14ac:dyDescent="0.25">
      <c r="C79" s="84"/>
      <c r="G79" s="85"/>
      <c r="H79" s="149"/>
      <c r="I79" s="83"/>
      <c r="J79" s="83"/>
      <c r="K79" s="83"/>
    </row>
    <row r="80" spans="3:11" x14ac:dyDescent="0.25">
      <c r="C80" s="153" t="s">
        <v>679</v>
      </c>
      <c r="D80" s="877" t="str">
        <f>Translations!$B$884</f>
        <v>Who can we contact about your annual emission report?</v>
      </c>
      <c r="E80" s="877"/>
      <c r="F80" s="877"/>
      <c r="G80" s="877"/>
      <c r="H80" s="877"/>
      <c r="I80" s="877"/>
      <c r="J80" s="877"/>
      <c r="K80" s="877"/>
    </row>
    <row r="81" spans="2:11" ht="26.25" customHeight="1" x14ac:dyDescent="0.25">
      <c r="C81" s="78"/>
      <c r="D81" s="867"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867"/>
      <c r="F81" s="867"/>
      <c r="G81" s="867"/>
      <c r="H81" s="867"/>
      <c r="I81" s="867"/>
      <c r="J81" s="867"/>
      <c r="K81" s="867"/>
    </row>
    <row r="82" spans="2:11" x14ac:dyDescent="0.25">
      <c r="C82" s="78"/>
      <c r="E82" s="78"/>
      <c r="F82" s="153" t="str">
        <f>Translations!$B$151</f>
        <v>Title:</v>
      </c>
      <c r="I82" s="848"/>
      <c r="J82" s="849"/>
      <c r="K82" s="850"/>
    </row>
    <row r="83" spans="2:11" x14ac:dyDescent="0.25">
      <c r="C83" s="78"/>
      <c r="E83" s="78"/>
      <c r="F83" s="153" t="str">
        <f>Translations!$B$152</f>
        <v>First Name:</v>
      </c>
      <c r="I83" s="848"/>
      <c r="J83" s="849"/>
      <c r="K83" s="850"/>
    </row>
    <row r="84" spans="2:11" x14ac:dyDescent="0.25">
      <c r="C84" s="78"/>
      <c r="E84" s="78"/>
      <c r="F84" s="153" t="str">
        <f>Translations!$B$153</f>
        <v>Surname:</v>
      </c>
      <c r="I84" s="848"/>
      <c r="J84" s="849"/>
      <c r="K84" s="850"/>
    </row>
    <row r="85" spans="2:11" x14ac:dyDescent="0.25">
      <c r="C85" s="78"/>
      <c r="E85" s="78"/>
      <c r="F85" s="153" t="str">
        <f>Translations!$B$154</f>
        <v>Job title:</v>
      </c>
      <c r="I85" s="848"/>
      <c r="J85" s="849"/>
      <c r="K85" s="850"/>
    </row>
    <row r="86" spans="2:11" x14ac:dyDescent="0.25">
      <c r="C86" s="78"/>
      <c r="E86" s="78"/>
      <c r="F86" s="153" t="str">
        <f>Translations!$B$155</f>
        <v>Organisation name (if acting on behalf of the aircraft operator):</v>
      </c>
      <c r="H86" s="78"/>
    </row>
    <row r="87" spans="2:11" x14ac:dyDescent="0.25">
      <c r="B87" s="76"/>
      <c r="C87" s="87"/>
      <c r="E87" s="88"/>
      <c r="F87" s="79"/>
      <c r="H87" s="76"/>
      <c r="I87" s="848"/>
      <c r="J87" s="849"/>
      <c r="K87" s="850"/>
    </row>
    <row r="88" spans="2:11" x14ac:dyDescent="0.25">
      <c r="C88" s="78"/>
      <c r="E88" s="78"/>
      <c r="F88" s="153" t="str">
        <f>Translations!$B$156</f>
        <v>Telephone number:</v>
      </c>
      <c r="I88" s="848"/>
      <c r="J88" s="849"/>
      <c r="K88" s="850"/>
    </row>
    <row r="89" spans="2:11" x14ac:dyDescent="0.25">
      <c r="C89" s="86"/>
      <c r="E89" s="78"/>
      <c r="F89" s="153" t="str">
        <f>Translations!$B$157</f>
        <v>Email address:</v>
      </c>
      <c r="I89" s="848"/>
      <c r="J89" s="849"/>
      <c r="K89" s="850"/>
    </row>
    <row r="90" spans="2:11" x14ac:dyDescent="0.25">
      <c r="C90" s="84"/>
      <c r="G90" s="85"/>
      <c r="H90" s="149"/>
      <c r="I90" s="83"/>
      <c r="J90" s="83"/>
      <c r="K90" s="83"/>
    </row>
    <row r="91" spans="2:11" x14ac:dyDescent="0.25">
      <c r="B91" s="76"/>
      <c r="C91" s="153" t="s">
        <v>680</v>
      </c>
      <c r="D91" s="153" t="str">
        <f>Translations!$B$159</f>
        <v>Please provide an address for receipt of correspondence</v>
      </c>
    </row>
    <row r="92" spans="2:11" ht="27" customHeight="1" x14ac:dyDescent="0.25">
      <c r="B92" s="90"/>
      <c r="C92" s="91"/>
      <c r="D92" s="862" t="str">
        <f>Translations!$B$886</f>
        <v>You must provide an address for receipt of notices or other documents under or in connection with the EU Greenhouse Gas Emissions Trading Scheme. Please provide an electronic address and a postal address within the administering Member State.</v>
      </c>
      <c r="E92" s="862"/>
      <c r="F92" s="862"/>
      <c r="G92" s="862"/>
      <c r="H92" s="862"/>
      <c r="I92" s="862"/>
      <c r="J92" s="862"/>
      <c r="K92" s="862"/>
    </row>
    <row r="93" spans="2:11" x14ac:dyDescent="0.25">
      <c r="B93" s="76"/>
      <c r="C93" s="92"/>
      <c r="F93" s="153" t="str">
        <f>Translations!$B$151</f>
        <v>Title:</v>
      </c>
      <c r="H93" s="93"/>
      <c r="I93" s="848"/>
      <c r="J93" s="849"/>
      <c r="K93" s="850"/>
    </row>
    <row r="94" spans="2:11" x14ac:dyDescent="0.25">
      <c r="B94" s="76"/>
      <c r="C94" s="92"/>
      <c r="D94" s="153"/>
      <c r="E94" s="78"/>
      <c r="F94" s="153" t="str">
        <f>Translations!$B$152</f>
        <v>First Name:</v>
      </c>
      <c r="H94" s="93"/>
      <c r="I94" s="848"/>
      <c r="J94" s="849"/>
      <c r="K94" s="850"/>
    </row>
    <row r="95" spans="2:11" x14ac:dyDescent="0.25">
      <c r="B95" s="76"/>
      <c r="C95" s="92"/>
      <c r="D95" s="153"/>
      <c r="E95" s="78"/>
      <c r="F95" s="153" t="str">
        <f>Translations!$B$153</f>
        <v>Surname:</v>
      </c>
      <c r="H95" s="93"/>
      <c r="I95" s="848"/>
      <c r="J95" s="849"/>
      <c r="K95" s="850"/>
    </row>
    <row r="96" spans="2:11" x14ac:dyDescent="0.25">
      <c r="B96" s="76"/>
      <c r="C96" s="94"/>
      <c r="E96" s="78"/>
      <c r="F96" s="153" t="str">
        <f>Translations!$B$157</f>
        <v>Email address:</v>
      </c>
      <c r="H96" s="93"/>
      <c r="I96" s="848"/>
      <c r="J96" s="849"/>
      <c r="K96" s="850"/>
    </row>
    <row r="97" spans="1:13" x14ac:dyDescent="0.25">
      <c r="C97" s="78"/>
      <c r="E97" s="78"/>
      <c r="F97" s="153" t="str">
        <f>Translations!$B$156</f>
        <v>Telephone number:</v>
      </c>
      <c r="I97" s="848"/>
      <c r="J97" s="849"/>
      <c r="K97" s="850"/>
    </row>
    <row r="98" spans="1:13" x14ac:dyDescent="0.25">
      <c r="B98" s="76"/>
      <c r="C98" s="92"/>
      <c r="F98" s="95" t="str">
        <f>Translations!$B$162</f>
        <v>Address Line 1:</v>
      </c>
      <c r="H98" s="95"/>
      <c r="I98" s="848"/>
      <c r="J98" s="849"/>
      <c r="K98" s="850"/>
    </row>
    <row r="99" spans="1:13" x14ac:dyDescent="0.25">
      <c r="B99" s="76"/>
      <c r="C99" s="96"/>
      <c r="F99" s="95" t="str">
        <f>Translations!$B$163</f>
        <v>Address Line 2:</v>
      </c>
      <c r="H99" s="95"/>
      <c r="I99" s="848"/>
      <c r="J99" s="849"/>
      <c r="K99" s="850"/>
    </row>
    <row r="100" spans="1:13" x14ac:dyDescent="0.25">
      <c r="B100" s="76"/>
      <c r="C100" s="96"/>
      <c r="F100" s="95" t="str">
        <f>Translations!$B$164</f>
        <v>City:</v>
      </c>
      <c r="H100" s="95"/>
      <c r="I100" s="848"/>
      <c r="J100" s="849"/>
      <c r="K100" s="850"/>
    </row>
    <row r="101" spans="1:13" x14ac:dyDescent="0.25">
      <c r="B101" s="76"/>
      <c r="C101" s="96"/>
      <c r="F101" s="95" t="str">
        <f>Translations!$B$165</f>
        <v>State/Province/Region:</v>
      </c>
      <c r="H101" s="95"/>
      <c r="I101" s="848"/>
      <c r="J101" s="849"/>
      <c r="K101" s="850"/>
    </row>
    <row r="102" spans="1:13" x14ac:dyDescent="0.25">
      <c r="B102" s="76"/>
      <c r="C102" s="96"/>
      <c r="F102" s="95" t="str">
        <f>Translations!$B$166</f>
        <v>Postcode/ZIP:</v>
      </c>
      <c r="H102" s="95"/>
      <c r="I102" s="848"/>
      <c r="J102" s="849"/>
      <c r="K102" s="850"/>
    </row>
    <row r="103" spans="1:13" x14ac:dyDescent="0.25">
      <c r="B103" s="76"/>
      <c r="C103" s="96"/>
      <c r="F103" s="95" t="str">
        <f>Translations!$B$167</f>
        <v>Country:</v>
      </c>
      <c r="H103" s="95"/>
      <c r="I103" s="848"/>
      <c r="J103" s="849"/>
      <c r="K103" s="850"/>
    </row>
    <row r="104" spans="1:13" s="76" customFormat="1" x14ac:dyDescent="0.25">
      <c r="A104" s="271"/>
      <c r="C104" s="162"/>
      <c r="G104" s="163"/>
      <c r="H104" s="163"/>
      <c r="I104" s="164"/>
      <c r="J104" s="164"/>
      <c r="K104" s="164"/>
      <c r="L104" s="75"/>
      <c r="M104" s="169"/>
    </row>
    <row r="105" spans="1:13" s="76" customFormat="1" ht="5.0999999999999996" customHeight="1" x14ac:dyDescent="0.25">
      <c r="A105" s="271"/>
      <c r="B105" s="401"/>
      <c r="C105" s="405"/>
      <c r="D105" s="401"/>
      <c r="E105" s="401"/>
      <c r="F105" s="401"/>
      <c r="G105" s="406"/>
      <c r="H105" s="406"/>
      <c r="I105" s="407"/>
      <c r="J105" s="407"/>
      <c r="K105" s="407"/>
      <c r="L105" s="402"/>
      <c r="M105" s="169"/>
    </row>
    <row r="106" spans="1:13" s="76" customFormat="1" x14ac:dyDescent="0.25">
      <c r="A106" s="271"/>
      <c r="B106" s="401"/>
      <c r="C106" s="153" t="s">
        <v>1247</v>
      </c>
      <c r="D106" s="403" t="str">
        <f>Translations!$B$1110</f>
        <v>Legal representative of the aircraft operator</v>
      </c>
      <c r="E106" s="5"/>
      <c r="F106" s="5"/>
      <c r="G106" s="5"/>
      <c r="H106" s="5"/>
      <c r="I106" s="5"/>
      <c r="J106" s="5"/>
      <c r="K106" s="5"/>
      <c r="L106" s="402"/>
      <c r="M106" s="169"/>
    </row>
    <row r="107" spans="1:13" s="76" customFormat="1" ht="25.5" customHeight="1" x14ac:dyDescent="0.25">
      <c r="A107" s="271"/>
      <c r="B107" s="401"/>
      <c r="C107" s="162"/>
      <c r="D107" s="881" t="str">
        <f>Translations!$B$1111</f>
        <v>Please provide contact information of a representative who is legally responsible for the aircraft operator, for the purpose of compliance with the EU ETS, or CORSIA rules, as applicable.</v>
      </c>
      <c r="E107" s="881"/>
      <c r="F107" s="881"/>
      <c r="G107" s="881"/>
      <c r="H107" s="881"/>
      <c r="I107" s="881"/>
      <c r="J107" s="881"/>
      <c r="K107" s="881"/>
      <c r="L107" s="402"/>
      <c r="M107" s="169"/>
    </row>
    <row r="108" spans="1:13" s="76" customFormat="1" x14ac:dyDescent="0.25">
      <c r="A108" s="271"/>
      <c r="B108" s="401"/>
      <c r="C108" s="162"/>
      <c r="D108" s="5"/>
      <c r="E108" s="5"/>
      <c r="F108" s="5"/>
      <c r="G108" s="403" t="str">
        <f>Translations!$B$151</f>
        <v>Title:</v>
      </c>
      <c r="H108" s="404"/>
      <c r="I108" s="864"/>
      <c r="J108" s="865"/>
      <c r="K108" s="866"/>
      <c r="L108" s="402"/>
      <c r="M108" s="169"/>
    </row>
    <row r="109" spans="1:13" s="76" customFormat="1" x14ac:dyDescent="0.25">
      <c r="A109" s="271"/>
      <c r="B109" s="401"/>
      <c r="C109" s="162"/>
      <c r="D109" s="403"/>
      <c r="E109" s="26"/>
      <c r="F109" s="5"/>
      <c r="G109" s="403" t="str">
        <f>Translations!$B$152</f>
        <v>First Name:</v>
      </c>
      <c r="H109" s="404"/>
      <c r="I109" s="864"/>
      <c r="J109" s="865"/>
      <c r="K109" s="866"/>
      <c r="L109" s="402"/>
      <c r="M109" s="169"/>
    </row>
    <row r="110" spans="1:13" s="76" customFormat="1" x14ac:dyDescent="0.25">
      <c r="A110" s="271"/>
      <c r="B110" s="401"/>
      <c r="C110" s="162"/>
      <c r="D110" s="403"/>
      <c r="E110" s="26"/>
      <c r="F110" s="5"/>
      <c r="G110" s="403" t="str">
        <f>Translations!$B$153</f>
        <v>Surname:</v>
      </c>
      <c r="H110" s="404"/>
      <c r="I110" s="864"/>
      <c r="J110" s="865"/>
      <c r="K110" s="866"/>
      <c r="L110" s="402"/>
      <c r="M110" s="169"/>
    </row>
    <row r="111" spans="1:13" s="76" customFormat="1" x14ac:dyDescent="0.25">
      <c r="A111" s="271"/>
      <c r="B111" s="401"/>
      <c r="C111" s="162"/>
      <c r="D111" s="5"/>
      <c r="E111" s="26"/>
      <c r="F111" s="5"/>
      <c r="G111" s="403" t="str">
        <f>Translations!$B$157</f>
        <v>Email address:</v>
      </c>
      <c r="H111" s="404"/>
      <c r="I111" s="864"/>
      <c r="J111" s="865"/>
      <c r="K111" s="866"/>
      <c r="L111" s="402"/>
      <c r="M111" s="169"/>
    </row>
    <row r="112" spans="1:13" s="76" customFormat="1" x14ac:dyDescent="0.25">
      <c r="A112" s="271"/>
      <c r="B112" s="401"/>
      <c r="C112" s="162"/>
      <c r="D112" s="5"/>
      <c r="E112" s="26"/>
      <c r="F112" s="26"/>
      <c r="G112" s="403" t="str">
        <f>Translations!$B$156</f>
        <v>Telephone number:</v>
      </c>
      <c r="H112" s="5"/>
      <c r="I112" s="864"/>
      <c r="J112" s="865"/>
      <c r="K112" s="866"/>
      <c r="L112" s="402"/>
      <c r="M112" s="169"/>
    </row>
    <row r="113" spans="1:13" s="76" customFormat="1" x14ac:dyDescent="0.25">
      <c r="A113" s="271"/>
      <c r="B113" s="401"/>
      <c r="C113" s="162"/>
      <c r="D113" s="5"/>
      <c r="E113" s="5"/>
      <c r="F113" s="5"/>
      <c r="G113" s="28" t="str">
        <f>Translations!$B$162</f>
        <v>Address Line 1:</v>
      </c>
      <c r="H113" s="28"/>
      <c r="I113" s="864"/>
      <c r="J113" s="865"/>
      <c r="K113" s="866"/>
      <c r="L113" s="402"/>
      <c r="M113" s="169"/>
    </row>
    <row r="114" spans="1:13" s="76" customFormat="1" x14ac:dyDescent="0.25">
      <c r="A114" s="271"/>
      <c r="B114" s="401"/>
      <c r="C114" s="162"/>
      <c r="D114" s="5"/>
      <c r="E114" s="5"/>
      <c r="F114" s="5"/>
      <c r="G114" s="28" t="str">
        <f>Translations!$B$163</f>
        <v>Address Line 2:</v>
      </c>
      <c r="H114" s="28"/>
      <c r="I114" s="864"/>
      <c r="J114" s="865"/>
      <c r="K114" s="866"/>
      <c r="L114" s="402"/>
      <c r="M114" s="169"/>
    </row>
    <row r="115" spans="1:13" s="76" customFormat="1" x14ac:dyDescent="0.25">
      <c r="A115" s="271"/>
      <c r="B115" s="401"/>
      <c r="C115" s="162"/>
      <c r="D115" s="5"/>
      <c r="E115" s="5"/>
      <c r="F115" s="5"/>
      <c r="G115" s="28" t="str">
        <f>Translations!$B$164</f>
        <v>City:</v>
      </c>
      <c r="H115" s="28"/>
      <c r="I115" s="864"/>
      <c r="J115" s="865"/>
      <c r="K115" s="866"/>
      <c r="L115" s="402"/>
      <c r="M115" s="169"/>
    </row>
    <row r="116" spans="1:13" s="76" customFormat="1" x14ac:dyDescent="0.25">
      <c r="A116" s="271"/>
      <c r="B116" s="401"/>
      <c r="C116" s="162"/>
      <c r="D116" s="5"/>
      <c r="E116" s="5"/>
      <c r="F116" s="5"/>
      <c r="G116" s="28" t="str">
        <f>Translations!$B$165</f>
        <v>State/Province/Region:</v>
      </c>
      <c r="H116" s="28"/>
      <c r="I116" s="864"/>
      <c r="J116" s="865"/>
      <c r="K116" s="866"/>
      <c r="L116" s="402"/>
      <c r="M116" s="169"/>
    </row>
    <row r="117" spans="1:13" s="76" customFormat="1" x14ac:dyDescent="0.25">
      <c r="A117" s="271"/>
      <c r="B117" s="401"/>
      <c r="C117" s="162"/>
      <c r="D117" s="5"/>
      <c r="E117" s="5"/>
      <c r="F117" s="5"/>
      <c r="G117" s="28" t="str">
        <f>Translations!$B$166</f>
        <v>Postcode/ZIP:</v>
      </c>
      <c r="H117" s="28"/>
      <c r="I117" s="864"/>
      <c r="J117" s="865"/>
      <c r="K117" s="866"/>
      <c r="L117" s="402"/>
      <c r="M117" s="169"/>
    </row>
    <row r="118" spans="1:13" s="76" customFormat="1" x14ac:dyDescent="0.25">
      <c r="A118" s="271"/>
      <c r="B118" s="401"/>
      <c r="C118" s="162"/>
      <c r="D118" s="5"/>
      <c r="E118" s="5"/>
      <c r="F118" s="5"/>
      <c r="G118" s="28" t="str">
        <f>Translations!$B$167</f>
        <v>Country:</v>
      </c>
      <c r="H118" s="28"/>
      <c r="I118" s="864"/>
      <c r="J118" s="865"/>
      <c r="K118" s="866"/>
      <c r="L118" s="402"/>
      <c r="M118" s="169"/>
    </row>
    <row r="119" spans="1:13" s="76" customFormat="1" ht="5.0999999999999996" customHeight="1" x14ac:dyDescent="0.25">
      <c r="A119" s="271"/>
      <c r="B119" s="401"/>
      <c r="C119" s="405"/>
      <c r="D119" s="401"/>
      <c r="E119" s="401"/>
      <c r="F119" s="401"/>
      <c r="G119" s="406"/>
      <c r="H119" s="406"/>
      <c r="I119" s="407"/>
      <c r="J119" s="407"/>
      <c r="K119" s="407"/>
      <c r="L119" s="402"/>
      <c r="M119" s="169"/>
    </row>
    <row r="120" spans="1:13" s="76" customFormat="1" x14ac:dyDescent="0.25">
      <c r="A120" s="271"/>
      <c r="C120" s="162"/>
      <c r="G120" s="163"/>
      <c r="H120" s="163"/>
      <c r="I120" s="164"/>
      <c r="J120" s="164"/>
      <c r="K120" s="164"/>
      <c r="L120" s="75"/>
      <c r="M120" s="169"/>
    </row>
    <row r="121" spans="1:13" ht="15.6" x14ac:dyDescent="0.3">
      <c r="C121" s="111">
        <v>3</v>
      </c>
      <c r="D121" s="77" t="str">
        <f>Translations!$B$842</f>
        <v>Identification of the verifier</v>
      </c>
      <c r="E121" s="77"/>
      <c r="F121" s="77"/>
      <c r="G121" s="77"/>
      <c r="H121" s="77"/>
      <c r="I121" s="77"/>
      <c r="J121" s="77"/>
      <c r="K121" s="77"/>
    </row>
    <row r="122" spans="1:13" ht="38.25" customHeight="1" x14ac:dyDescent="0.25">
      <c r="C122" s="862" t="str">
        <f>Translations!$B$1094</f>
        <v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862"/>
      <c r="E122" s="862"/>
      <c r="F122" s="862"/>
      <c r="G122" s="862"/>
      <c r="H122" s="862"/>
      <c r="I122" s="862"/>
      <c r="J122" s="862"/>
      <c r="K122" s="862"/>
    </row>
    <row r="123" spans="1:13" ht="38.25" customHeight="1" x14ac:dyDescent="0.25">
      <c r="C123" s="862"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862"/>
      <c r="E123" s="862"/>
      <c r="F123" s="862"/>
      <c r="G123" s="862"/>
      <c r="H123" s="862"/>
      <c r="I123" s="862"/>
      <c r="J123" s="862"/>
      <c r="K123" s="862"/>
    </row>
    <row r="124" spans="1:13" ht="12.75" customHeight="1" x14ac:dyDescent="0.25">
      <c r="C124" s="862" t="str">
        <f>Translations!$B$1112</f>
        <v>Where small emitters make use of this simplification, this section can be left empty.</v>
      </c>
      <c r="D124" s="862"/>
      <c r="E124" s="862"/>
      <c r="F124" s="862"/>
      <c r="G124" s="862"/>
      <c r="H124" s="862"/>
      <c r="I124" s="862"/>
      <c r="J124" s="862"/>
      <c r="K124" s="862"/>
    </row>
    <row r="125" spans="1:13" x14ac:dyDescent="0.25">
      <c r="C125" s="101" t="s">
        <v>244</v>
      </c>
      <c r="D125" s="165" t="str">
        <f>Translations!$B$1113</f>
        <v>Name and address of the verifier of your annual emission report</v>
      </c>
      <c r="E125" s="101"/>
      <c r="F125" s="101"/>
      <c r="G125" s="85"/>
      <c r="H125" s="149"/>
      <c r="I125" s="83"/>
      <c r="J125" s="83"/>
      <c r="K125" s="83"/>
    </row>
    <row r="126" spans="1:13" x14ac:dyDescent="0.25">
      <c r="B126" s="76"/>
      <c r="C126" s="92"/>
      <c r="D126" s="153"/>
      <c r="E126" s="78"/>
      <c r="F126" s="153" t="str">
        <f>Translations!$B$888</f>
        <v>Company Name:</v>
      </c>
      <c r="H126" s="93"/>
      <c r="I126" s="848"/>
      <c r="J126" s="849"/>
      <c r="K126" s="850"/>
    </row>
    <row r="127" spans="1:13" x14ac:dyDescent="0.25">
      <c r="B127" s="76"/>
      <c r="C127" s="92"/>
      <c r="F127" s="95" t="str">
        <f>Translations!$B$162</f>
        <v>Address Line 1:</v>
      </c>
      <c r="H127" s="95"/>
      <c r="I127" s="848"/>
      <c r="J127" s="849"/>
      <c r="K127" s="850"/>
    </row>
    <row r="128" spans="1:13" x14ac:dyDescent="0.25">
      <c r="B128" s="76"/>
      <c r="C128" s="96"/>
      <c r="F128" s="95" t="str">
        <f>Translations!$B$163</f>
        <v>Address Line 2:</v>
      </c>
      <c r="H128" s="95"/>
      <c r="I128" s="848"/>
      <c r="J128" s="849"/>
      <c r="K128" s="850"/>
    </row>
    <row r="129" spans="2:11" x14ac:dyDescent="0.25">
      <c r="B129" s="76"/>
      <c r="C129" s="96"/>
      <c r="F129" s="95" t="str">
        <f>Translations!$B$164</f>
        <v>City:</v>
      </c>
      <c r="H129" s="95"/>
      <c r="I129" s="848"/>
      <c r="J129" s="849"/>
      <c r="K129" s="850"/>
    </row>
    <row r="130" spans="2:11" x14ac:dyDescent="0.25">
      <c r="B130" s="76"/>
      <c r="C130" s="96"/>
      <c r="F130" s="95" t="str">
        <f>Translations!$B$165</f>
        <v>State/Province/Region:</v>
      </c>
      <c r="H130" s="95"/>
      <c r="I130" s="848"/>
      <c r="J130" s="849"/>
      <c r="K130" s="850"/>
    </row>
    <row r="131" spans="2:11" x14ac:dyDescent="0.25">
      <c r="B131" s="76"/>
      <c r="C131" s="96"/>
      <c r="F131" s="95" t="str">
        <f>Translations!$B$166</f>
        <v>Postcode/ZIP:</v>
      </c>
      <c r="H131" s="95"/>
      <c r="I131" s="848"/>
      <c r="J131" s="849"/>
      <c r="K131" s="850"/>
    </row>
    <row r="132" spans="2:11" x14ac:dyDescent="0.25">
      <c r="B132" s="76"/>
      <c r="C132" s="96"/>
      <c r="F132" s="95" t="str">
        <f>Translations!$B$167</f>
        <v>Country:</v>
      </c>
      <c r="H132" s="95"/>
      <c r="I132" s="848"/>
      <c r="J132" s="849"/>
      <c r="K132" s="850"/>
    </row>
    <row r="133" spans="2:11" x14ac:dyDescent="0.25">
      <c r="C133" s="165"/>
      <c r="D133" s="101"/>
      <c r="E133" s="101"/>
      <c r="F133" s="101"/>
      <c r="G133" s="85"/>
      <c r="H133" s="149"/>
      <c r="I133" s="89"/>
      <c r="J133" s="89"/>
      <c r="K133" s="89"/>
    </row>
    <row r="134" spans="2:11" x14ac:dyDescent="0.25">
      <c r="C134" s="101" t="s">
        <v>247</v>
      </c>
      <c r="D134" s="101" t="str">
        <f>Translations!$B$1114</f>
        <v>Contact person for the accredited verifier:</v>
      </c>
      <c r="E134" s="101"/>
      <c r="F134" s="101"/>
      <c r="G134" s="85"/>
      <c r="H134" s="149"/>
      <c r="I134" s="89"/>
      <c r="J134" s="89"/>
      <c r="K134" s="89"/>
    </row>
    <row r="135" spans="2:11" ht="24" customHeight="1" x14ac:dyDescent="0.25">
      <c r="C135" s="96"/>
      <c r="D135" s="862" t="str">
        <f>Translations!$B$890</f>
        <v>It will help the competent authority to have someone who they can contact directly with any questions about verification of your report. The person you name should be familiar with this report.</v>
      </c>
      <c r="E135" s="862"/>
      <c r="F135" s="862"/>
      <c r="G135" s="862"/>
      <c r="H135" s="862"/>
      <c r="I135" s="862"/>
      <c r="J135" s="862"/>
      <c r="K135" s="862"/>
    </row>
    <row r="136" spans="2:11" x14ac:dyDescent="0.25">
      <c r="B136" s="76"/>
      <c r="F136" s="153" t="str">
        <f>Translations!$B$151</f>
        <v>Title:</v>
      </c>
      <c r="H136" s="93"/>
      <c r="I136" s="848"/>
      <c r="J136" s="849"/>
      <c r="K136" s="850"/>
    </row>
    <row r="137" spans="2:11" x14ac:dyDescent="0.25">
      <c r="B137" s="76"/>
      <c r="F137" s="153" t="str">
        <f>Translations!$B$152</f>
        <v>First Name:</v>
      </c>
      <c r="H137" s="93"/>
      <c r="I137" s="848"/>
      <c r="J137" s="849"/>
      <c r="K137" s="850"/>
    </row>
    <row r="138" spans="2:11" x14ac:dyDescent="0.25">
      <c r="B138" s="76"/>
      <c r="C138" s="96"/>
      <c r="F138" s="153" t="str">
        <f>Translations!$B$153</f>
        <v>Surname:</v>
      </c>
      <c r="H138" s="93"/>
      <c r="I138" s="848"/>
      <c r="J138" s="849"/>
      <c r="K138" s="850"/>
    </row>
    <row r="139" spans="2:11" x14ac:dyDescent="0.25">
      <c r="B139" s="76"/>
      <c r="C139" s="94"/>
      <c r="E139" s="78"/>
      <c r="F139" s="153" t="str">
        <f>Translations!$B$157</f>
        <v>Email address:</v>
      </c>
      <c r="H139" s="93"/>
      <c r="I139" s="848"/>
      <c r="J139" s="849"/>
      <c r="K139" s="850"/>
    </row>
    <row r="140" spans="2:11" x14ac:dyDescent="0.25">
      <c r="B140" s="76"/>
      <c r="C140" s="94"/>
      <c r="E140" s="78"/>
      <c r="F140" s="153" t="str">
        <f>Translations!$B$156</f>
        <v>Telephone number:</v>
      </c>
      <c r="H140" s="93"/>
      <c r="I140" s="848"/>
      <c r="J140" s="849"/>
      <c r="K140" s="850"/>
    </row>
    <row r="141" spans="2:11" x14ac:dyDescent="0.25">
      <c r="C141" s="165"/>
      <c r="D141" s="101"/>
      <c r="E141" s="101"/>
      <c r="F141" s="101"/>
      <c r="G141" s="85"/>
      <c r="H141" s="149"/>
      <c r="I141" s="89"/>
      <c r="J141" s="89"/>
      <c r="K141" s="89"/>
    </row>
    <row r="142" spans="2:11" x14ac:dyDescent="0.25">
      <c r="C142" s="101" t="s">
        <v>283</v>
      </c>
      <c r="D142" s="101" t="str">
        <f>Translations!$B$1115</f>
        <v>Information about the verifier's accreditation:</v>
      </c>
      <c r="E142" s="101"/>
      <c r="F142" s="101"/>
      <c r="G142" s="85"/>
      <c r="H142" s="149"/>
      <c r="I142" s="89"/>
      <c r="J142" s="89"/>
      <c r="K142" s="89"/>
    </row>
    <row r="143" spans="2:11" ht="24" customHeight="1" x14ac:dyDescent="0.25">
      <c r="C143" s="96"/>
      <c r="D143" s="862" t="str">
        <f>Translations!$B$1116</f>
        <v>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v>
      </c>
      <c r="E143" s="862"/>
      <c r="F143" s="862"/>
      <c r="G143" s="862"/>
      <c r="H143" s="862"/>
      <c r="I143" s="862"/>
      <c r="J143" s="862"/>
      <c r="K143" s="862"/>
    </row>
    <row r="144" spans="2:11" ht="12.75" customHeight="1" x14ac:dyDescent="0.25">
      <c r="C144" s="96"/>
      <c r="D144" s="862" t="str">
        <f>Translations!$B$893</f>
        <v>In such cases, "accreditation" should be read as "certification", and "accreditation body" as "national authority".</v>
      </c>
      <c r="E144" s="862"/>
      <c r="F144" s="862"/>
      <c r="G144" s="862"/>
      <c r="H144" s="862"/>
      <c r="I144" s="862"/>
      <c r="J144" s="862"/>
      <c r="K144" s="862"/>
    </row>
    <row r="145" spans="2:11" x14ac:dyDescent="0.25">
      <c r="B145" s="76"/>
      <c r="C145" s="94"/>
      <c r="D145" s="147" t="str">
        <f>Translations!$B$894</f>
        <v>Member State where accreditation has been granted:</v>
      </c>
      <c r="E145" s="27"/>
      <c r="F145" s="27"/>
      <c r="G145" s="27"/>
      <c r="H145" s="27"/>
      <c r="I145" s="848"/>
      <c r="J145" s="849"/>
      <c r="K145" s="850"/>
    </row>
    <row r="146" spans="2:11" x14ac:dyDescent="0.25">
      <c r="B146" s="76"/>
      <c r="C146" s="94"/>
      <c r="D146" s="101" t="str">
        <f>Translations!$B$895</f>
        <v>Registration number issued by the accreditation body:</v>
      </c>
      <c r="E146" s="78"/>
      <c r="G146" s="153"/>
      <c r="H146" s="93"/>
      <c r="I146" s="848"/>
      <c r="J146" s="849"/>
      <c r="K146" s="850"/>
    </row>
    <row r="147" spans="2:11" ht="12.75" customHeight="1" x14ac:dyDescent="0.25">
      <c r="C147" s="101"/>
      <c r="D147" s="862" t="str">
        <f>Translations!$B$896</f>
        <v>The availability of such registration information may depend on the accrediting Member State's practice of accreditation of verifiers.</v>
      </c>
      <c r="E147" s="862"/>
      <c r="F147" s="862"/>
      <c r="G147" s="862"/>
      <c r="H147" s="862"/>
      <c r="I147" s="862"/>
      <c r="J147" s="862"/>
      <c r="K147" s="862"/>
    </row>
    <row r="148" spans="2:11" x14ac:dyDescent="0.25">
      <c r="B148" s="76"/>
      <c r="C148" s="101"/>
      <c r="D148" s="493"/>
      <c r="E148" s="78"/>
      <c r="F148" s="78"/>
      <c r="G148" s="97"/>
      <c r="H148" s="97"/>
      <c r="I148" s="89"/>
      <c r="J148" s="89"/>
      <c r="K148" s="89"/>
    </row>
    <row r="149" spans="2:11" x14ac:dyDescent="0.25">
      <c r="C149" s="101"/>
      <c r="D149" s="868" t="str">
        <f>Translations!$B$897</f>
        <v>&lt;&lt;&lt; Click here to proceed to section 4 "Information about the monitoring plan" &gt;&gt;&gt;</v>
      </c>
      <c r="E149" s="868"/>
      <c r="F149" s="868"/>
      <c r="G149" s="868"/>
      <c r="H149" s="868"/>
      <c r="I149" s="869"/>
      <c r="J149" s="869"/>
      <c r="K149" s="76"/>
    </row>
    <row r="157" spans="2:11" ht="15.6" x14ac:dyDescent="0.3">
      <c r="B157" s="98"/>
    </row>
  </sheetData>
  <sheetProtection sheet="1" objects="1" scenarios="1" formatCells="0" formatColumns="0" formatRows="0" insertColumns="0" insertRows="0"/>
  <mergeCells count="113">
    <mergeCell ref="D17:L17"/>
    <mergeCell ref="D19:L19"/>
    <mergeCell ref="D80:K80"/>
    <mergeCell ref="D10:J10"/>
    <mergeCell ref="D11:K11"/>
    <mergeCell ref="I109:K109"/>
    <mergeCell ref="I110:K110"/>
    <mergeCell ref="I111:K111"/>
    <mergeCell ref="I112:K112"/>
    <mergeCell ref="D23:K23"/>
    <mergeCell ref="D30:J30"/>
    <mergeCell ref="D25:K25"/>
    <mergeCell ref="D26:K26"/>
    <mergeCell ref="D27:K27"/>
    <mergeCell ref="D28:K28"/>
    <mergeCell ref="D107:K107"/>
    <mergeCell ref="D47:H47"/>
    <mergeCell ref="I66:K66"/>
    <mergeCell ref="I87:K87"/>
    <mergeCell ref="I108:K108"/>
    <mergeCell ref="D92:K92"/>
    <mergeCell ref="J13:K13"/>
    <mergeCell ref="D18:K18"/>
    <mergeCell ref="I114:K114"/>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31:K131"/>
    <mergeCell ref="I130:K130"/>
    <mergeCell ref="I101:K101"/>
    <mergeCell ref="C122:K122"/>
    <mergeCell ref="D147:K147"/>
    <mergeCell ref="I78:K78"/>
    <mergeCell ref="D58:K58"/>
    <mergeCell ref="I59:K59"/>
    <mergeCell ref="D44:H44"/>
    <mergeCell ref="I72:K72"/>
    <mergeCell ref="I73:K73"/>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4:K74"/>
    <mergeCell ref="D62:K62"/>
    <mergeCell ref="I68:K68"/>
    <mergeCell ref="I71:K71"/>
    <mergeCell ref="I75:K75"/>
    <mergeCell ref="I76:K76"/>
  </mergeCells>
  <conditionalFormatting sqref="D55">
    <cfRule type="expression" dxfId="289" priority="14" stopIfTrue="1">
      <formula>$M$56</formula>
    </cfRule>
  </conditionalFormatting>
  <conditionalFormatting sqref="D56">
    <cfRule type="expression" dxfId="288" priority="15" stopIfTrue="1">
      <formula>$M$56</formula>
    </cfRule>
  </conditionalFormatting>
  <conditionalFormatting sqref="I56:K56">
    <cfRule type="expression" dxfId="287" priority="16" stopIfTrue="1">
      <formula>$M$56</formula>
    </cfRule>
  </conditionalFormatting>
  <conditionalFormatting sqref="K32">
    <cfRule type="expression" dxfId="286" priority="7" stopIfTrue="1">
      <formula>$M$32=TRUE</formula>
    </cfRule>
  </conditionalFormatting>
  <conditionalFormatting sqref="I34:K34">
    <cfRule type="expression" dxfId="285" priority="6" stopIfTrue="1">
      <formula>$M$34=TRUE</formula>
    </cfRule>
  </conditionalFormatting>
  <conditionalFormatting sqref="B105:L119">
    <cfRule type="expression" dxfId="284" priority="5" stopIfTrue="1">
      <formula>CONTR_CORSIAapplied=FALSE</formula>
    </cfRule>
  </conditionalFormatting>
  <dataValidations count="10">
    <dataValidation type="list" allowBlank="1" showInputMessage="1" showErrorMessage="1" sqref="I7:K7" xr:uid="{00000000-0002-0000-0200-000000000000}">
      <formula1>ReportingYears</formula1>
    </dataValidation>
    <dataValidation type="list" allowBlank="1" showInputMessage="1" showErrorMessage="1" sqref="I53:K53 I56" xr:uid="{00000000-0002-0000-0200-000001000000}">
      <formula1>notapplicable</formula1>
    </dataValidation>
    <dataValidation type="list" allowBlank="1" showInputMessage="1" showErrorMessage="1" sqref="I61:K61" xr:uid="{00000000-0002-0000-0200-000002000000}">
      <formula1>CompetentAuthorities</formula1>
    </dataValidation>
    <dataValidation type="list" allowBlank="1" showInputMessage="1" showErrorMessage="1" sqref="I66:K66 I68:K68" xr:uid="{00000000-0002-0000-0200-000003000000}">
      <formula1>aviationauthorities</formula1>
    </dataValidation>
    <dataValidation type="list" allowBlank="1" showInputMessage="1" showErrorMessage="1" sqref="I136:K136 I93:K93 I82 I108:K108" xr:uid="{00000000-0002-0000-0200-000004000000}">
      <formula1>Title</formula1>
    </dataValidation>
    <dataValidation type="list" allowBlank="1" showInputMessage="1" showErrorMessage="1" sqref="I145:K145" xr:uid="{00000000-0002-0000-0200-000005000000}">
      <formula1>MemberStatesWithSwiss</formula1>
    </dataValidation>
    <dataValidation type="list" allowBlank="1" showInputMessage="1" showErrorMessage="1" sqref="I34:K34 I132:K132 I76:K76 I103:K103 I118:K118" xr:uid="{00000000-0002-0000-0200-000006000000}">
      <formula1>worldcountries</formula1>
    </dataValidation>
    <dataValidation type="list" allowBlank="1" showInputMessage="1" showErrorMessage="1" sqref="K38 K30 K32 K16" xr:uid="{00000000-0002-0000-0200-000007000000}">
      <formula1>TrueFalse</formula1>
    </dataValidation>
    <dataValidation type="list" allowBlank="1" showInputMessage="1" showErrorMessage="1" sqref="J13:K13" xr:uid="{00000000-0002-0000-0200-000008000000}">
      <formula1>MSLanguages</formula1>
    </dataValidation>
    <dataValidation type="list" allowBlank="1" showInputMessage="1" showErrorMessage="1" sqref="I59:K59" xr:uid="{00000000-0002-0000-0200-000009000000}">
      <formula1>memberstates</formula1>
    </dataValidation>
  </dataValidations>
  <hyperlinks>
    <hyperlink ref="D149:H149" location="'Emissions overview'!A1" display="&lt;&lt;&lt; Click here to proceed to section 4 &quot;Information about the monitoring plan&quot; &gt;&gt;&gt;" xr:uid="{00000000-0004-0000-0200-000000000000}"/>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195"/>
  <sheetViews>
    <sheetView showGridLines="0" topLeftCell="B2" zoomScale="130" zoomScaleNormal="130" zoomScaleSheetLayoutView="140" workbookViewId="0">
      <selection activeCell="B2" sqref="B2"/>
    </sheetView>
  </sheetViews>
  <sheetFormatPr defaultColWidth="11.44140625" defaultRowHeight="13.2" x14ac:dyDescent="0.25"/>
  <cols>
    <col min="1" max="1" width="4.6640625" style="168" hidden="1" customWidth="1"/>
    <col min="2" max="2" width="3.33203125" style="135" customWidth="1"/>
    <col min="3" max="3" width="5.33203125" style="135" customWidth="1"/>
    <col min="4" max="11" width="12.6640625" style="135" customWidth="1"/>
    <col min="12" max="12" width="3.33203125" style="88" customWidth="1"/>
    <col min="13" max="13" width="9.109375" style="169" hidden="1" customWidth="1"/>
    <col min="14" max="14" width="11.44140625" style="135" customWidth="1"/>
    <col min="15" max="16384" width="11.44140625" style="135"/>
  </cols>
  <sheetData>
    <row r="1" spans="1:13" s="168" customFormat="1" hidden="1" x14ac:dyDescent="0.25">
      <c r="A1" s="168" t="s">
        <v>975</v>
      </c>
      <c r="L1" s="169"/>
      <c r="M1" s="169" t="s">
        <v>975</v>
      </c>
    </row>
    <row r="2" spans="1:13" x14ac:dyDescent="0.25">
      <c r="C2" s="170"/>
      <c r="D2" s="171"/>
      <c r="E2" s="171"/>
      <c r="F2" s="172"/>
      <c r="G2" s="172"/>
    </row>
    <row r="3" spans="1:13" ht="23.25" customHeight="1" x14ac:dyDescent="0.25">
      <c r="C3" s="842" t="str">
        <f>Translations!$B$898</f>
        <v>EMISSION DATA OVERVIEW</v>
      </c>
      <c r="D3" s="842"/>
      <c r="E3" s="842"/>
      <c r="F3" s="842"/>
      <c r="G3" s="842"/>
      <c r="H3" s="842"/>
      <c r="I3" s="842"/>
      <c r="J3" s="842"/>
      <c r="K3" s="842"/>
      <c r="M3" s="173" t="s">
        <v>672</v>
      </c>
    </row>
    <row r="4" spans="1:13" x14ac:dyDescent="0.25">
      <c r="M4" s="174" t="s">
        <v>673</v>
      </c>
    </row>
    <row r="5" spans="1:13" ht="15.6" x14ac:dyDescent="0.25">
      <c r="C5" s="136">
        <v>4</v>
      </c>
      <c r="D5" s="927" t="str">
        <f>Translations!$B$843</f>
        <v>Information about the monitoring plan</v>
      </c>
      <c r="E5" s="927"/>
      <c r="F5" s="927"/>
      <c r="G5" s="927"/>
      <c r="H5" s="927"/>
      <c r="I5" s="927"/>
      <c r="J5" s="927"/>
      <c r="K5" s="927"/>
    </row>
    <row r="6" spans="1:13" ht="25.5" customHeight="1" x14ac:dyDescent="0.25">
      <c r="C6" s="150"/>
      <c r="D6" s="932" t="str">
        <f>Translations!$B$1262</f>
        <v>Note: it is assumed, that one joint monitoring plan for the EU ETS, the CH ETS and CORSIA is used.</v>
      </c>
      <c r="E6" s="932"/>
      <c r="F6" s="932"/>
      <c r="G6" s="932"/>
      <c r="H6" s="932"/>
      <c r="I6" s="932"/>
      <c r="J6" s="932"/>
      <c r="K6" s="932"/>
    </row>
    <row r="7" spans="1:13" ht="12.75" customHeight="1" x14ac:dyDescent="0.25">
      <c r="C7" s="153" t="s">
        <v>244</v>
      </c>
      <c r="D7" s="861" t="str">
        <f>Translations!$B$899</f>
        <v>Version number of the latest approved monitoring plan:</v>
      </c>
      <c r="E7" s="916"/>
      <c r="F7" s="916"/>
      <c r="G7" s="916"/>
      <c r="H7" s="928"/>
      <c r="I7" s="929"/>
      <c r="J7" s="930"/>
      <c r="K7" s="931"/>
    </row>
    <row r="8" spans="1:13" ht="5.0999999999999996" customHeight="1" x14ac:dyDescent="0.25">
      <c r="C8" s="86"/>
      <c r="D8" s="153"/>
      <c r="E8" s="78"/>
      <c r="F8" s="78"/>
    </row>
    <row r="9" spans="1:13" ht="12.75" customHeight="1" x14ac:dyDescent="0.25">
      <c r="C9" s="153" t="s">
        <v>247</v>
      </c>
      <c r="D9" s="861" t="str">
        <f>Translations!$B$900</f>
        <v>Date of approval of the used monitoring plan:</v>
      </c>
      <c r="E9" s="916"/>
      <c r="F9" s="916"/>
      <c r="G9" s="916"/>
      <c r="H9" s="928"/>
      <c r="I9" s="848"/>
      <c r="J9" s="849"/>
      <c r="K9" s="850"/>
    </row>
    <row r="10" spans="1:13" x14ac:dyDescent="0.25">
      <c r="C10" s="150"/>
      <c r="G10" s="149"/>
      <c r="H10" s="149"/>
      <c r="J10" s="175"/>
    </row>
    <row r="11" spans="1:13" ht="17.25" customHeight="1" x14ac:dyDescent="0.25">
      <c r="C11" s="153" t="s">
        <v>283</v>
      </c>
      <c r="D11" s="861" t="str">
        <f>Translations!$B$901</f>
        <v>Have there been any deviations from your approved monitoring plan during the reporting year?</v>
      </c>
      <c r="E11" s="916"/>
      <c r="F11" s="916"/>
      <c r="G11" s="916"/>
      <c r="H11" s="916"/>
      <c r="I11" s="916"/>
      <c r="J11" s="916"/>
      <c r="K11" s="916"/>
      <c r="M11" s="169" t="s">
        <v>1101</v>
      </c>
    </row>
    <row r="12" spans="1:13" x14ac:dyDescent="0.25">
      <c r="C12" s="153"/>
      <c r="D12" s="152"/>
      <c r="E12" s="152"/>
      <c r="F12" s="152"/>
      <c r="G12" s="148"/>
      <c r="H12" s="151"/>
      <c r="I12" s="848"/>
      <c r="J12" s="849"/>
      <c r="K12" s="850"/>
      <c r="M12" s="166" t="str">
        <f>IF(ISBLANK(I12),"",I12=FALSE)</f>
        <v/>
      </c>
    </row>
    <row r="13" spans="1:13" ht="5.0999999999999996" customHeight="1" x14ac:dyDescent="0.25">
      <c r="C13" s="150"/>
      <c r="G13" s="149"/>
      <c r="H13" s="149"/>
      <c r="J13" s="175"/>
    </row>
    <row r="14" spans="1:13" ht="39.6" customHeight="1" x14ac:dyDescent="0.25">
      <c r="C14" s="153" t="s">
        <v>249</v>
      </c>
      <c r="D14" s="923" t="str">
        <f>Translations!$B$902</f>
        <v>If you have answered "True", please describe all relevant changes in the operations and all deviations from your approved monitoring plan, providing information about each deviation and the consequence for the calculation of annual emissions.</v>
      </c>
      <c r="E14" s="923"/>
      <c r="F14" s="923"/>
      <c r="G14" s="923"/>
      <c r="H14" s="923"/>
      <c r="I14" s="923"/>
      <c r="J14" s="923"/>
      <c r="K14" s="923"/>
    </row>
    <row r="15" spans="1:13" ht="25.5" customHeight="1" x14ac:dyDescent="0.25">
      <c r="C15" s="153"/>
      <c r="D15" s="924"/>
      <c r="E15" s="925"/>
      <c r="F15" s="925"/>
      <c r="G15" s="925"/>
      <c r="H15" s="925"/>
      <c r="I15" s="925"/>
      <c r="J15" s="925"/>
      <c r="K15" s="926"/>
    </row>
    <row r="16" spans="1:13" ht="25.5" customHeight="1" x14ac:dyDescent="0.25">
      <c r="C16" s="153"/>
      <c r="D16" s="895"/>
      <c r="E16" s="896"/>
      <c r="F16" s="896"/>
      <c r="G16" s="896"/>
      <c r="H16" s="896"/>
      <c r="I16" s="896"/>
      <c r="J16" s="896"/>
      <c r="K16" s="897"/>
    </row>
    <row r="17" spans="1:13" ht="25.5" customHeight="1" x14ac:dyDescent="0.25">
      <c r="C17" s="153"/>
      <c r="D17" s="898"/>
      <c r="E17" s="899"/>
      <c r="F17" s="899"/>
      <c r="G17" s="899"/>
      <c r="H17" s="899"/>
      <c r="I17" s="899"/>
      <c r="J17" s="899"/>
      <c r="K17" s="900"/>
    </row>
    <row r="18" spans="1:13" ht="15" customHeight="1" x14ac:dyDescent="0.25"/>
    <row r="19" spans="1:13" ht="15.6" x14ac:dyDescent="0.25">
      <c r="C19" s="136">
        <v>5</v>
      </c>
      <c r="D19" s="136" t="str">
        <f>Translations!$B$1263</f>
        <v>Total emissions in EU ETS and CH ETS</v>
      </c>
      <c r="E19" s="136"/>
      <c r="F19" s="136"/>
      <c r="G19" s="136"/>
      <c r="H19" s="136"/>
      <c r="I19" s="136"/>
      <c r="J19" s="136"/>
      <c r="K19" s="136"/>
      <c r="L19" s="152"/>
    </row>
    <row r="20" spans="1:13" ht="25.5" customHeight="1" x14ac:dyDescent="0.25">
      <c r="C20" s="147"/>
      <c r="D20" s="957" t="str">
        <f>Translations!$B$1264</f>
        <v>For limiting administrative burden, this sections (a) and (b) should cover emissions of both systems, EU ETS and CH ETS.</v>
      </c>
      <c r="E20" s="957"/>
      <c r="F20" s="957"/>
      <c r="G20" s="957"/>
      <c r="H20" s="957"/>
      <c r="I20" s="957"/>
      <c r="J20" s="957"/>
      <c r="K20" s="957"/>
      <c r="M20" s="168"/>
    </row>
    <row r="21" spans="1:13" x14ac:dyDescent="0.25">
      <c r="C21" s="147" t="s">
        <v>244</v>
      </c>
      <c r="D21" s="915" t="str">
        <f>Translations!$B$1265</f>
        <v>Total number of flights in the reporting year:</v>
      </c>
      <c r="E21" s="916"/>
      <c r="F21" s="916"/>
      <c r="G21" s="916"/>
      <c r="H21" s="916"/>
      <c r="I21" s="916"/>
      <c r="J21" s="917"/>
      <c r="K21" s="679"/>
    </row>
    <row r="22" spans="1:13" x14ac:dyDescent="0.25">
      <c r="C22" s="148" t="s">
        <v>1511</v>
      </c>
      <c r="D22" s="960" t="str">
        <f>Translations!$B$903</f>
        <v>Total number of flights in the reporting year covered by the EU ETS:</v>
      </c>
      <c r="E22" s="960"/>
      <c r="F22" s="960"/>
      <c r="G22" s="960"/>
      <c r="H22" s="960"/>
      <c r="I22" s="960"/>
      <c r="J22" s="961"/>
      <c r="K22" s="114"/>
    </row>
    <row r="23" spans="1:13" x14ac:dyDescent="0.25">
      <c r="B23" s="681"/>
      <c r="C23" s="148" t="s">
        <v>1512</v>
      </c>
      <c r="D23" s="960" t="str">
        <f>Translations!$B$1266</f>
        <v>Total number of flights in the reporting year covered by the CH ETS:</v>
      </c>
      <c r="E23" s="960"/>
      <c r="F23" s="960"/>
      <c r="G23" s="960"/>
      <c r="H23" s="960"/>
      <c r="I23" s="960"/>
      <c r="J23" s="961"/>
      <c r="K23" s="114"/>
      <c r="L23" s="683"/>
    </row>
    <row r="24" spans="1:13" x14ac:dyDescent="0.25">
      <c r="C24" s="148" t="s">
        <v>1513</v>
      </c>
      <c r="D24" s="915" t="str">
        <f>Translations!$B$1267</f>
        <v>Total number of flights in the reporting year covered by an ETS:</v>
      </c>
      <c r="E24" s="916"/>
      <c r="F24" s="916"/>
      <c r="G24" s="916"/>
      <c r="H24" s="916"/>
      <c r="I24" s="916"/>
      <c r="J24" s="928"/>
      <c r="K24" s="243">
        <f>SUM(K22:K23)</f>
        <v>0</v>
      </c>
    </row>
    <row r="26" spans="1:13" x14ac:dyDescent="0.25">
      <c r="C26" s="147" t="s">
        <v>1037</v>
      </c>
      <c r="D26" s="147" t="str">
        <f>Translations!$B$904</f>
        <v>Properties of the fuels used:</v>
      </c>
      <c r="M26" s="168"/>
    </row>
    <row r="27" spans="1:13" s="70" customFormat="1" ht="25.5" customHeight="1" x14ac:dyDescent="0.25">
      <c r="A27" s="176"/>
      <c r="D27" s="885" t="str">
        <f>Translations!$B$905</f>
        <v>Please provide here the calculation factors needed for describing each fuel's properties for calculating the emissions. Input is required only if you are using other fuels than the standard fuels already defined. Please note:</v>
      </c>
      <c r="E27" s="885"/>
      <c r="F27" s="885"/>
      <c r="G27" s="885"/>
      <c r="H27" s="885"/>
      <c r="I27" s="885"/>
      <c r="J27" s="885"/>
      <c r="K27" s="885"/>
      <c r="L27" s="105"/>
      <c r="M27" s="177"/>
    </row>
    <row r="28" spans="1:13" s="70" customFormat="1" ht="38.25" customHeight="1" x14ac:dyDescent="0.25">
      <c r="A28" s="176"/>
      <c r="D28" s="178" t="str">
        <f>Translations!$B$906</f>
        <v xml:space="preserve">preliminary EF </v>
      </c>
      <c r="E28" s="884" t="str">
        <f>Translations!$B$907</f>
        <v>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v>
      </c>
      <c r="F28" s="884"/>
      <c r="G28" s="884"/>
      <c r="H28" s="884"/>
      <c r="I28" s="884"/>
      <c r="J28" s="884"/>
      <c r="K28" s="884"/>
      <c r="L28" s="105"/>
      <c r="M28" s="177"/>
    </row>
    <row r="29" spans="1:13" s="70" customFormat="1" ht="12.75" customHeight="1" x14ac:dyDescent="0.25">
      <c r="A29" s="176"/>
      <c r="D29" s="178" t="str">
        <f>Translations!$B$651</f>
        <v>NCV</v>
      </c>
      <c r="E29" s="884" t="str">
        <f>Translations!$B$908</f>
        <v>Net calorific value. Proxy data is to be reported for completeness purposes. In this template it is not used for emission calculation.</v>
      </c>
      <c r="F29" s="884"/>
      <c r="G29" s="884"/>
      <c r="H29" s="884"/>
      <c r="I29" s="884"/>
      <c r="J29" s="884"/>
      <c r="K29" s="884"/>
      <c r="L29" s="105"/>
      <c r="M29" s="177"/>
    </row>
    <row r="30" spans="1:13" s="70" customFormat="1" ht="51" customHeight="1" x14ac:dyDescent="0.25">
      <c r="A30" s="176"/>
      <c r="D30" s="178" t="str">
        <f>Translations!$B$909</f>
        <v>biomass content (sustainable)</v>
      </c>
      <c r="E30" s="884" t="str">
        <f>Translations!$B$1117</f>
        <v>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v>
      </c>
      <c r="F30" s="884"/>
      <c r="G30" s="884"/>
      <c r="H30" s="884"/>
      <c r="I30" s="884"/>
      <c r="J30" s="884"/>
      <c r="K30" s="884"/>
      <c r="L30" s="105"/>
      <c r="M30" s="177"/>
    </row>
    <row r="31" spans="1:13" s="70" customFormat="1" ht="38.25" customHeight="1" x14ac:dyDescent="0.25">
      <c r="A31" s="176"/>
      <c r="D31" s="178" t="str">
        <f>Translations!$B$911</f>
        <v xml:space="preserve">biomass content (non-sustainable) </v>
      </c>
      <c r="E31" s="884" t="str">
        <f>Translations!$B$912</f>
        <v>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v>
      </c>
      <c r="F31" s="884"/>
      <c r="G31" s="884"/>
      <c r="H31" s="884"/>
      <c r="I31" s="884"/>
      <c r="J31" s="884"/>
      <c r="K31" s="884"/>
      <c r="L31" s="105"/>
      <c r="M31" s="177"/>
    </row>
    <row r="32" spans="1:13" s="70" customFormat="1" ht="25.5" customHeight="1" x14ac:dyDescent="0.25">
      <c r="A32" s="176"/>
      <c r="D32" s="910" t="str">
        <f>Translations!$B$913</f>
        <v>Note: If you use a biofuel or mixed fuel, for which the sustainability criteria are demonstrated only for a part of the annual used quantity, you have to define two different fuels here, one with sustainable biomass and one with non-sustainable biomass.</v>
      </c>
      <c r="E32" s="911"/>
      <c r="F32" s="911"/>
      <c r="G32" s="911"/>
      <c r="H32" s="911"/>
      <c r="I32" s="911"/>
      <c r="J32" s="911"/>
      <c r="K32" s="911"/>
      <c r="L32" s="105"/>
      <c r="M32" s="177"/>
    </row>
    <row r="33" spans="1:13" s="70" customFormat="1" ht="5.0999999999999996" customHeight="1" x14ac:dyDescent="0.25">
      <c r="A33" s="176"/>
      <c r="D33" s="179"/>
      <c r="E33" s="179"/>
      <c r="F33" s="179"/>
      <c r="G33" s="179"/>
      <c r="H33" s="179"/>
      <c r="I33" s="179"/>
      <c r="J33" s="179"/>
      <c r="K33" s="179"/>
      <c r="L33" s="105"/>
      <c r="M33" s="177"/>
    </row>
    <row r="34" spans="1:13" ht="30.6" x14ac:dyDescent="0.25">
      <c r="B34" s="682"/>
      <c r="C34" s="147"/>
      <c r="D34" s="69" t="str">
        <f>Translations!$B$914</f>
        <v>Fuel No.</v>
      </c>
      <c r="E34" s="901" t="str">
        <f>Translations!$B$915</f>
        <v>Name of fuel</v>
      </c>
      <c r="F34" s="902"/>
      <c r="G34" s="904"/>
      <c r="H34" s="69" t="str">
        <f>Translations!$B$916</f>
        <v>preliminary EF 
[t CO2 / t fuel]</v>
      </c>
      <c r="I34" s="69" t="str">
        <f>Translations!$B$917</f>
        <v>NCV [GJ/t]</v>
      </c>
      <c r="J34" s="69" t="str">
        <f>Translations!$B$918</f>
        <v>biomass content (sustainable) [%]</v>
      </c>
      <c r="K34" s="69" t="str">
        <f>Translations!$B$919</f>
        <v>biomass content (non-sustainable) [%]</v>
      </c>
      <c r="L34" s="682"/>
      <c r="M34" s="168"/>
    </row>
    <row r="35" spans="1:13" ht="13.2" customHeight="1" x14ac:dyDescent="0.25">
      <c r="B35" s="682"/>
      <c r="C35" s="147"/>
      <c r="D35" s="167">
        <v>1</v>
      </c>
      <c r="E35" s="903" t="str">
        <f>Translations!$B$273</f>
        <v>Jet kerosene (Jet A1 or Jet A)</v>
      </c>
      <c r="F35" s="903"/>
      <c r="G35" s="904"/>
      <c r="H35" s="180">
        <v>3.15</v>
      </c>
      <c r="I35" s="181">
        <v>44.1</v>
      </c>
      <c r="J35" s="226">
        <v>0</v>
      </c>
      <c r="K35" s="226">
        <v>0</v>
      </c>
      <c r="L35" s="682"/>
      <c r="M35" s="168"/>
    </row>
    <row r="36" spans="1:13" ht="13.2" customHeight="1" x14ac:dyDescent="0.25">
      <c r="B36" s="682"/>
      <c r="C36" s="147"/>
      <c r="D36" s="167">
        <f>D35+1</f>
        <v>2</v>
      </c>
      <c r="E36" s="905" t="str">
        <f>Translations!$B$274</f>
        <v>Jet gasoline (Jet B)</v>
      </c>
      <c r="F36" s="906"/>
      <c r="G36" s="907"/>
      <c r="H36" s="180">
        <v>3.1</v>
      </c>
      <c r="I36" s="181">
        <v>44.3</v>
      </c>
      <c r="J36" s="226">
        <v>0</v>
      </c>
      <c r="K36" s="226">
        <v>0</v>
      </c>
      <c r="L36" s="682"/>
    </row>
    <row r="37" spans="1:13" ht="12.75" customHeight="1" x14ac:dyDescent="0.25">
      <c r="B37" s="682"/>
      <c r="C37" s="147"/>
      <c r="D37" s="167">
        <f t="shared" ref="D37:D46" si="0">D36+1</f>
        <v>3</v>
      </c>
      <c r="E37" s="903" t="str">
        <f>Translations!$B$275</f>
        <v>Aviation gasoline (AvGas)</v>
      </c>
      <c r="F37" s="903"/>
      <c r="G37" s="904"/>
      <c r="H37" s="180">
        <v>3.1</v>
      </c>
      <c r="I37" s="181">
        <v>44.3</v>
      </c>
      <c r="J37" s="226">
        <v>0</v>
      </c>
      <c r="K37" s="226">
        <v>0</v>
      </c>
      <c r="L37" s="682"/>
    </row>
    <row r="38" spans="1:13" ht="13.2" customHeight="1" x14ac:dyDescent="0.25">
      <c r="B38" s="682"/>
      <c r="C38" s="147"/>
      <c r="D38" s="167">
        <f t="shared" si="0"/>
        <v>4</v>
      </c>
      <c r="E38" s="912"/>
      <c r="F38" s="912"/>
      <c r="G38" s="913"/>
      <c r="H38" s="228"/>
      <c r="I38" s="227"/>
      <c r="J38" s="113"/>
      <c r="K38" s="113"/>
      <c r="L38" s="682"/>
    </row>
    <row r="39" spans="1:13" x14ac:dyDescent="0.25">
      <c r="B39" s="682"/>
      <c r="C39" s="147"/>
      <c r="D39" s="167">
        <f t="shared" si="0"/>
        <v>5</v>
      </c>
      <c r="E39" s="912"/>
      <c r="F39" s="912"/>
      <c r="G39" s="913"/>
      <c r="H39" s="228"/>
      <c r="I39" s="227"/>
      <c r="J39" s="113"/>
      <c r="K39" s="113"/>
      <c r="L39" s="682"/>
    </row>
    <row r="40" spans="1:13" x14ac:dyDescent="0.25">
      <c r="B40" s="682"/>
      <c r="C40" s="147"/>
      <c r="D40" s="167">
        <f t="shared" si="0"/>
        <v>6</v>
      </c>
      <c r="E40" s="912"/>
      <c r="F40" s="912"/>
      <c r="G40" s="913"/>
      <c r="H40" s="228"/>
      <c r="I40" s="227"/>
      <c r="J40" s="113"/>
      <c r="K40" s="113"/>
      <c r="L40" s="682"/>
    </row>
    <row r="41" spans="1:13" x14ac:dyDescent="0.25">
      <c r="B41" s="682"/>
      <c r="C41" s="147"/>
      <c r="D41" s="167">
        <f t="shared" si="0"/>
        <v>7</v>
      </c>
      <c r="E41" s="912"/>
      <c r="F41" s="912"/>
      <c r="G41" s="913"/>
      <c r="H41" s="228"/>
      <c r="I41" s="227"/>
      <c r="J41" s="113"/>
      <c r="K41" s="113"/>
      <c r="L41" s="682"/>
    </row>
    <row r="42" spans="1:13" x14ac:dyDescent="0.25">
      <c r="B42" s="682"/>
      <c r="C42" s="147"/>
      <c r="D42" s="167">
        <f t="shared" si="0"/>
        <v>8</v>
      </c>
      <c r="E42" s="912"/>
      <c r="F42" s="912"/>
      <c r="G42" s="913"/>
      <c r="H42" s="228"/>
      <c r="I42" s="227"/>
      <c r="J42" s="113"/>
      <c r="K42" s="113"/>
      <c r="L42" s="682"/>
    </row>
    <row r="43" spans="1:13" x14ac:dyDescent="0.25">
      <c r="B43" s="682"/>
      <c r="C43" s="147"/>
      <c r="D43" s="167">
        <f t="shared" si="0"/>
        <v>9</v>
      </c>
      <c r="E43" s="912"/>
      <c r="F43" s="912"/>
      <c r="G43" s="913"/>
      <c r="H43" s="228"/>
      <c r="I43" s="227"/>
      <c r="J43" s="113"/>
      <c r="K43" s="113"/>
      <c r="L43" s="682"/>
    </row>
    <row r="44" spans="1:13" x14ac:dyDescent="0.25">
      <c r="B44" s="682"/>
      <c r="C44" s="147"/>
      <c r="D44" s="167">
        <f t="shared" si="0"/>
        <v>10</v>
      </c>
      <c r="E44" s="912"/>
      <c r="F44" s="912"/>
      <c r="G44" s="913"/>
      <c r="H44" s="228"/>
      <c r="I44" s="227"/>
      <c r="J44" s="113"/>
      <c r="K44" s="113"/>
      <c r="L44" s="682"/>
    </row>
    <row r="45" spans="1:13" x14ac:dyDescent="0.25">
      <c r="B45" s="682"/>
      <c r="C45" s="147"/>
      <c r="D45" s="167">
        <f t="shared" si="0"/>
        <v>11</v>
      </c>
      <c r="E45" s="912"/>
      <c r="F45" s="912"/>
      <c r="G45" s="913"/>
      <c r="H45" s="228"/>
      <c r="I45" s="227"/>
      <c r="J45" s="113"/>
      <c r="K45" s="113"/>
      <c r="L45" s="682"/>
    </row>
    <row r="46" spans="1:13" x14ac:dyDescent="0.25">
      <c r="B46" s="682"/>
      <c r="C46" s="147"/>
      <c r="D46" s="167">
        <f t="shared" si="0"/>
        <v>12</v>
      </c>
      <c r="E46" s="912"/>
      <c r="F46" s="912"/>
      <c r="G46" s="913"/>
      <c r="H46" s="228"/>
      <c r="I46" s="227"/>
      <c r="J46" s="113"/>
      <c r="K46" s="113"/>
      <c r="L46" s="682"/>
    </row>
    <row r="47" spans="1:13" hidden="1" x14ac:dyDescent="0.25">
      <c r="A47" s="168" t="s">
        <v>975</v>
      </c>
      <c r="B47" s="682"/>
      <c r="C47" s="147"/>
      <c r="D47" s="167" t="s">
        <v>1457</v>
      </c>
      <c r="E47" s="956" t="s">
        <v>1457</v>
      </c>
      <c r="F47" s="956"/>
      <c r="G47" s="962"/>
      <c r="H47" s="533" t="s">
        <v>1457</v>
      </c>
      <c r="I47" s="534" t="s">
        <v>1457</v>
      </c>
      <c r="J47" s="535" t="s">
        <v>1457</v>
      </c>
      <c r="K47" s="535" t="s">
        <v>1457</v>
      </c>
      <c r="L47" s="682"/>
    </row>
    <row r="48" spans="1:13" s="70" customFormat="1" ht="12.75" customHeight="1" x14ac:dyDescent="0.25">
      <c r="A48" s="176"/>
      <c r="D48" s="885" t="str">
        <f>Translations!$B$921</f>
        <v>If required, you may add further fuels by inserting rows above this one. This is best done by inserting a copied row.</v>
      </c>
      <c r="E48" s="885"/>
      <c r="F48" s="885"/>
      <c r="G48" s="885"/>
      <c r="H48" s="885"/>
      <c r="I48" s="885"/>
      <c r="J48" s="885"/>
      <c r="K48" s="885"/>
      <c r="L48" s="105"/>
      <c r="M48" s="177"/>
    </row>
    <row r="50" spans="1:13" x14ac:dyDescent="0.25">
      <c r="C50" s="147" t="s">
        <v>1350</v>
      </c>
      <c r="D50" s="147" t="str">
        <f>Translations!$B$1118</f>
        <v>Further information on alternative fuels:</v>
      </c>
    </row>
    <row r="51" spans="1:13" ht="25.5" customHeight="1" x14ac:dyDescent="0.25">
      <c r="C51" s="494"/>
      <c r="D51" s="885" t="str">
        <f>Translations!$B$1119</f>
        <v>Please provide important information related to the biomass content of alternative fuels used here. Life cycle emissions should be calculated according to the methods provided by the Renewable Energy Directive (RED).</v>
      </c>
      <c r="E51" s="885"/>
      <c r="F51" s="885"/>
      <c r="G51" s="885"/>
      <c r="H51" s="885"/>
      <c r="I51" s="885"/>
      <c r="J51" s="885"/>
      <c r="K51" s="885"/>
    </row>
    <row r="52" spans="1:13" ht="25.5" customHeight="1" x14ac:dyDescent="0.25">
      <c r="C52" s="508"/>
      <c r="D52" s="885" t="str">
        <f>Translations!$B$1120</f>
        <v>Note that here only biofuels used for EU ETS purposes are to be listed. "CORSIA eligible fuels", if applicable, are to be reported in section (12)(b1) of this template.</v>
      </c>
      <c r="E52" s="885"/>
      <c r="F52" s="885"/>
      <c r="G52" s="885"/>
      <c r="H52" s="885"/>
      <c r="I52" s="885"/>
      <c r="J52" s="885"/>
      <c r="K52" s="885"/>
    </row>
    <row r="53" spans="1:13" ht="25.5" customHeight="1" x14ac:dyDescent="0.25">
      <c r="B53" s="682"/>
      <c r="C53" s="496" t="str">
        <f>Translations!$B$914</f>
        <v>Fuel No.</v>
      </c>
      <c r="D53" s="918" t="str">
        <f>Translations!$B$915</f>
        <v>Name of fuel</v>
      </c>
      <c r="E53" s="766"/>
      <c r="F53" s="496" t="str">
        <f>Translations!$B$1121</f>
        <v>Fuel type</v>
      </c>
      <c r="G53" s="922" t="str">
        <f>Translations!$B$1122</f>
        <v>Feedstock</v>
      </c>
      <c r="H53" s="921"/>
      <c r="I53" s="922" t="str">
        <f>Translations!$B$1123</f>
        <v>Conversion process</v>
      </c>
      <c r="J53" s="921"/>
      <c r="K53" s="496" t="str">
        <f>Translations!$B$1124</f>
        <v>Life cycle emissions</v>
      </c>
      <c r="L53" s="682"/>
      <c r="M53" s="168"/>
    </row>
    <row r="54" spans="1:13" ht="13.2" customHeight="1" x14ac:dyDescent="0.25">
      <c r="B54" s="682"/>
      <c r="C54" s="167">
        <f>D38</f>
        <v>4</v>
      </c>
      <c r="D54" s="919" t="str">
        <f t="shared" ref="D54:D63" si="1">IF(E38="","",E38)</f>
        <v/>
      </c>
      <c r="E54" s="766"/>
      <c r="F54" s="228"/>
      <c r="G54" s="920"/>
      <c r="H54" s="921"/>
      <c r="I54" s="948"/>
      <c r="J54" s="921"/>
      <c r="K54" s="499"/>
      <c r="L54" s="682"/>
    </row>
    <row r="55" spans="1:13" x14ac:dyDescent="0.25">
      <c r="B55" s="682"/>
      <c r="C55" s="167">
        <f t="shared" ref="C55:C62" si="2">C54+1</f>
        <v>5</v>
      </c>
      <c r="D55" s="919" t="str">
        <f t="shared" si="1"/>
        <v/>
      </c>
      <c r="E55" s="766"/>
      <c r="F55" s="228"/>
      <c r="G55" s="920"/>
      <c r="H55" s="921"/>
      <c r="I55" s="948"/>
      <c r="J55" s="921"/>
      <c r="K55" s="499"/>
      <c r="L55" s="682"/>
    </row>
    <row r="56" spans="1:13" x14ac:dyDescent="0.25">
      <c r="B56" s="682"/>
      <c r="C56" s="167">
        <f t="shared" si="2"/>
        <v>6</v>
      </c>
      <c r="D56" s="919" t="str">
        <f t="shared" si="1"/>
        <v/>
      </c>
      <c r="E56" s="766"/>
      <c r="F56" s="228"/>
      <c r="G56" s="920"/>
      <c r="H56" s="921"/>
      <c r="I56" s="948"/>
      <c r="J56" s="921"/>
      <c r="K56" s="499"/>
      <c r="L56" s="682"/>
    </row>
    <row r="57" spans="1:13" x14ac:dyDescent="0.25">
      <c r="B57" s="682"/>
      <c r="C57" s="167">
        <f t="shared" si="2"/>
        <v>7</v>
      </c>
      <c r="D57" s="919" t="str">
        <f t="shared" si="1"/>
        <v/>
      </c>
      <c r="E57" s="766"/>
      <c r="F57" s="228"/>
      <c r="G57" s="920"/>
      <c r="H57" s="921"/>
      <c r="I57" s="948"/>
      <c r="J57" s="921"/>
      <c r="K57" s="499"/>
      <c r="L57" s="682"/>
    </row>
    <row r="58" spans="1:13" x14ac:dyDescent="0.25">
      <c r="B58" s="682"/>
      <c r="C58" s="167">
        <f t="shared" si="2"/>
        <v>8</v>
      </c>
      <c r="D58" s="919" t="str">
        <f t="shared" si="1"/>
        <v/>
      </c>
      <c r="E58" s="766"/>
      <c r="F58" s="228"/>
      <c r="G58" s="920"/>
      <c r="H58" s="921"/>
      <c r="I58" s="948"/>
      <c r="J58" s="921"/>
      <c r="K58" s="499"/>
      <c r="L58" s="682"/>
    </row>
    <row r="59" spans="1:13" x14ac:dyDescent="0.25">
      <c r="B59" s="682"/>
      <c r="C59" s="167">
        <f t="shared" si="2"/>
        <v>9</v>
      </c>
      <c r="D59" s="919" t="str">
        <f t="shared" si="1"/>
        <v/>
      </c>
      <c r="E59" s="766"/>
      <c r="F59" s="228"/>
      <c r="G59" s="920"/>
      <c r="H59" s="921"/>
      <c r="I59" s="948"/>
      <c r="J59" s="921"/>
      <c r="K59" s="499"/>
      <c r="L59" s="682"/>
    </row>
    <row r="60" spans="1:13" x14ac:dyDescent="0.25">
      <c r="B60" s="682"/>
      <c r="C60" s="167">
        <f t="shared" si="2"/>
        <v>10</v>
      </c>
      <c r="D60" s="919" t="str">
        <f t="shared" si="1"/>
        <v/>
      </c>
      <c r="E60" s="766"/>
      <c r="F60" s="228"/>
      <c r="G60" s="920"/>
      <c r="H60" s="921"/>
      <c r="I60" s="948"/>
      <c r="J60" s="921"/>
      <c r="K60" s="499"/>
      <c r="L60" s="682"/>
    </row>
    <row r="61" spans="1:13" x14ac:dyDescent="0.25">
      <c r="B61" s="682"/>
      <c r="C61" s="167">
        <f t="shared" si="2"/>
        <v>11</v>
      </c>
      <c r="D61" s="919" t="str">
        <f t="shared" si="1"/>
        <v/>
      </c>
      <c r="E61" s="766"/>
      <c r="F61" s="228"/>
      <c r="G61" s="920"/>
      <c r="H61" s="921"/>
      <c r="I61" s="948"/>
      <c r="J61" s="921"/>
      <c r="K61" s="499"/>
      <c r="L61" s="682"/>
    </row>
    <row r="62" spans="1:13" x14ac:dyDescent="0.25">
      <c r="B62" s="682"/>
      <c r="C62" s="167">
        <f t="shared" si="2"/>
        <v>12</v>
      </c>
      <c r="D62" s="919" t="str">
        <f t="shared" si="1"/>
        <v/>
      </c>
      <c r="E62" s="766"/>
      <c r="F62" s="228"/>
      <c r="G62" s="920"/>
      <c r="H62" s="921"/>
      <c r="I62" s="948"/>
      <c r="J62" s="921"/>
      <c r="K62" s="499"/>
      <c r="L62" s="682"/>
    </row>
    <row r="63" spans="1:13" hidden="1" x14ac:dyDescent="0.25">
      <c r="A63" s="168" t="s">
        <v>975</v>
      </c>
      <c r="B63" s="682"/>
      <c r="C63" s="167" t="s">
        <v>1457</v>
      </c>
      <c r="D63" s="950" t="str">
        <f t="shared" si="1"/>
        <v>end</v>
      </c>
      <c r="E63" s="951"/>
      <c r="F63" s="533" t="s">
        <v>1457</v>
      </c>
      <c r="G63" s="946" t="s">
        <v>1457</v>
      </c>
      <c r="H63" s="947"/>
      <c r="I63" s="949" t="s">
        <v>1457</v>
      </c>
      <c r="J63" s="947"/>
      <c r="K63" s="536" t="s">
        <v>1457</v>
      </c>
      <c r="L63" s="682"/>
    </row>
    <row r="64" spans="1:13" s="494" customFormat="1" ht="12.75" customHeight="1" x14ac:dyDescent="0.25">
      <c r="A64" s="176"/>
      <c r="D64" s="885" t="str">
        <f>Translations!$B$921</f>
        <v>If required, you may add further fuels by inserting rows above this one. This is best done by inserting a copied row.</v>
      </c>
      <c r="E64" s="885"/>
      <c r="F64" s="885"/>
      <c r="G64" s="885"/>
      <c r="H64" s="885"/>
      <c r="I64" s="885"/>
      <c r="J64" s="885"/>
      <c r="K64" s="885"/>
      <c r="L64" s="105"/>
      <c r="M64" s="177"/>
    </row>
    <row r="66" spans="1:13" x14ac:dyDescent="0.25">
      <c r="C66" s="147" t="s">
        <v>1011</v>
      </c>
      <c r="D66" s="147" t="str">
        <f>Translations!$B$1268</f>
        <v>Fuel consumption and emissions in the EU ETS</v>
      </c>
      <c r="M66" s="168"/>
    </row>
    <row r="67" spans="1:13" s="70" customFormat="1" ht="25.5" customHeight="1" x14ac:dyDescent="0.25">
      <c r="A67" s="176"/>
      <c r="D67" s="885" t="str">
        <f>Translations!$B$923</f>
        <v>Here you have to enter the quantity of each fuel used in the reporting year (also referred to as "activity data"). The emissions and the biomass-related memo-items are calculated automatically using the calculation factors defined under point (b).</v>
      </c>
      <c r="E67" s="885"/>
      <c r="F67" s="885"/>
      <c r="G67" s="885"/>
      <c r="H67" s="885"/>
      <c r="I67" s="885"/>
      <c r="J67" s="885"/>
      <c r="K67" s="885"/>
      <c r="L67" s="105"/>
      <c r="M67" s="177"/>
    </row>
    <row r="68" spans="1:13" s="70" customFormat="1" ht="25.5" customHeight="1" x14ac:dyDescent="0.25">
      <c r="A68" s="176"/>
      <c r="D68" s="178" t="str">
        <f>Translations!$B$924</f>
        <v xml:space="preserve">(final) EF </v>
      </c>
      <c r="E68" s="884" t="str">
        <f>Translations!$B$925</f>
        <v>This is calculated from the preliminary emission factor and the sustainable biomass content (where the sustainable biomass content is zero-rated).</v>
      </c>
      <c r="F68" s="884"/>
      <c r="G68" s="884"/>
      <c r="H68" s="884"/>
      <c r="I68" s="884"/>
      <c r="J68" s="884"/>
      <c r="K68" s="884"/>
      <c r="L68" s="105"/>
      <c r="M68" s="177"/>
    </row>
    <row r="69" spans="1:13" s="70" customFormat="1" ht="25.5" customHeight="1" x14ac:dyDescent="0.25">
      <c r="A69" s="176"/>
      <c r="D69" s="178" t="str">
        <f>Translations!$B$926</f>
        <v xml:space="preserve">fuel consumption </v>
      </c>
      <c r="E69" s="884" t="str">
        <f>Translations!$B$927</f>
        <v xml:space="preserve">Please enter here the total fuel consumption of each fuel in tonnes in the reporting year. Please note that this figure should only include fuel consumption to be reported under the EU ETS, i.e. relate to the reduced scope. </v>
      </c>
      <c r="F69" s="884"/>
      <c r="G69" s="884"/>
      <c r="H69" s="884"/>
      <c r="I69" s="884"/>
      <c r="J69" s="884"/>
      <c r="K69" s="884"/>
      <c r="L69" s="105"/>
      <c r="M69" s="177"/>
    </row>
    <row r="70" spans="1:13" s="70" customFormat="1" ht="25.5" customHeight="1" x14ac:dyDescent="0.25">
      <c r="A70" s="176"/>
      <c r="D70" s="178" t="str">
        <f>Translations!$B$928</f>
        <v>CO2 emissions 
[t CO2]</v>
      </c>
      <c r="E70" s="884" t="str">
        <f>Translations!$B$929</f>
        <v>This is the amount of "fossil" emissions (including emissions from biomass for which no evidence for compliance with the sustainability criteria has been provided). It is identical to the emissions for which allowances are to be surrendered.</v>
      </c>
      <c r="F70" s="884"/>
      <c r="G70" s="884"/>
      <c r="H70" s="884"/>
      <c r="I70" s="884"/>
      <c r="J70" s="884"/>
      <c r="K70" s="884"/>
      <c r="L70" s="105"/>
      <c r="M70" s="177"/>
    </row>
    <row r="71" spans="1:13" s="70" customFormat="1" ht="38.25" customHeight="1" x14ac:dyDescent="0.25">
      <c r="A71" s="176"/>
      <c r="D71" s="178" t="str">
        <f>Translations!$B$930</f>
        <v>CO2 from sustainable biomass</v>
      </c>
      <c r="E71" s="884" t="str">
        <f>Translations!$B$931</f>
        <v xml:space="preserve">This figure shows as a memo-item the emissions from sustainable biomass. </v>
      </c>
      <c r="F71" s="884"/>
      <c r="G71" s="884"/>
      <c r="H71" s="884"/>
      <c r="I71" s="884"/>
      <c r="J71" s="884"/>
      <c r="K71" s="884"/>
      <c r="L71" s="105"/>
      <c r="M71" s="177"/>
    </row>
    <row r="72" spans="1:13" s="70" customFormat="1" ht="38.25" customHeight="1" x14ac:dyDescent="0.25">
      <c r="A72" s="176"/>
      <c r="D72" s="178" t="str">
        <f>Translations!$B$932</f>
        <v>CO2 from non-sustainable biomass</v>
      </c>
      <c r="E72" s="884" t="str">
        <f>Translations!$B$933</f>
        <v>This figure shows as a memo-item the emissions from non-sustainable biomass. Note that these emissions are part of the "fossil" emissions and do not need to be added once more.</v>
      </c>
      <c r="F72" s="884"/>
      <c r="G72" s="884"/>
      <c r="H72" s="884"/>
      <c r="I72" s="884"/>
      <c r="J72" s="884"/>
      <c r="K72" s="884"/>
      <c r="L72" s="105"/>
      <c r="M72" s="177"/>
    </row>
    <row r="73" spans="1:13" s="70" customFormat="1" ht="5.0999999999999996" customHeight="1" x14ac:dyDescent="0.25">
      <c r="A73" s="176"/>
      <c r="D73" s="179"/>
      <c r="E73" s="179"/>
      <c r="F73" s="179"/>
      <c r="G73" s="179"/>
      <c r="H73" s="179"/>
      <c r="I73" s="179"/>
      <c r="J73" s="179"/>
      <c r="K73" s="179"/>
      <c r="L73" s="105"/>
      <c r="M73" s="177"/>
    </row>
    <row r="74" spans="1:13" ht="38.25" customHeight="1" x14ac:dyDescent="0.25">
      <c r="C74" s="147"/>
      <c r="D74" s="69" t="str">
        <f>Translations!$B$914</f>
        <v>Fuel No.</v>
      </c>
      <c r="E74" s="901" t="str">
        <f>Translations!$B$915</f>
        <v>Name of fuel</v>
      </c>
      <c r="F74" s="902"/>
      <c r="G74" s="69" t="str">
        <f>Translations!$B$934</f>
        <v>(final) EF 
[t CO2 / t fuel]</v>
      </c>
      <c r="H74" s="69" t="str">
        <f>Translations!$B$935</f>
        <v>fuel consumption [tonnes]</v>
      </c>
      <c r="I74" s="69" t="str">
        <f>Translations!$B$928</f>
        <v>CO2 emissions 
[t CO2]</v>
      </c>
      <c r="J74" s="182" t="str">
        <f>Translations!$B$930</f>
        <v>CO2 from sustainable biomass</v>
      </c>
      <c r="K74" s="182" t="str">
        <f>Translations!$B$932</f>
        <v>CO2 from non-sustainable biomass</v>
      </c>
      <c r="M74" s="168"/>
    </row>
    <row r="75" spans="1:13" x14ac:dyDescent="0.25">
      <c r="C75" s="147"/>
      <c r="D75" s="167">
        <v>1</v>
      </c>
      <c r="E75" s="903" t="str">
        <f>E35</f>
        <v>Jet kerosene (Jet A1 or Jet A)</v>
      </c>
      <c r="F75" s="903"/>
      <c r="G75" s="224">
        <f t="shared" ref="G75:G86" si="3">IF(ISNUMBER(H35),H35*(1-SUM(J35)/100),"")</f>
        <v>3.15</v>
      </c>
      <c r="H75" s="688"/>
      <c r="I75" s="689" t="str">
        <f>IF(AND(ISNUMBER(G75),ISNUMBER(H75)),G75*H75,"")</f>
        <v/>
      </c>
      <c r="J75" s="690" t="str">
        <f t="shared" ref="J75:J86" si="4">IF(AND(ISNUMBER(H35),ISNUMBER(H75)),H35*H75*SUM(J35)/100,"")</f>
        <v/>
      </c>
      <c r="K75" s="690" t="str">
        <f t="shared" ref="K75:K86" si="5">IF(AND(ISNUMBER(H35),ISNUMBER(H75)),H35*H75*SUM(K35)/100,"")</f>
        <v/>
      </c>
      <c r="M75" s="168"/>
    </row>
    <row r="76" spans="1:13" ht="13.2" customHeight="1" x14ac:dyDescent="0.25">
      <c r="C76" s="147"/>
      <c r="D76" s="167">
        <f>D75+1</f>
        <v>2</v>
      </c>
      <c r="E76" s="903" t="str">
        <f>E36</f>
        <v>Jet gasoline (Jet B)</v>
      </c>
      <c r="F76" s="903"/>
      <c r="G76" s="224">
        <f t="shared" si="3"/>
        <v>3.1</v>
      </c>
      <c r="H76" s="688"/>
      <c r="I76" s="689" t="str">
        <f t="shared" ref="I76:I86" si="6">IF(AND(ISNUMBER(G76),ISNUMBER(H76)),G76*H76,"")</f>
        <v/>
      </c>
      <c r="J76" s="690" t="str">
        <f t="shared" si="4"/>
        <v/>
      </c>
      <c r="K76" s="690" t="str">
        <f t="shared" si="5"/>
        <v/>
      </c>
    </row>
    <row r="77" spans="1:13" ht="12.75" customHeight="1" x14ac:dyDescent="0.25">
      <c r="C77" s="147"/>
      <c r="D77" s="167">
        <f t="shared" ref="D77:D86" si="7">D76+1</f>
        <v>3</v>
      </c>
      <c r="E77" s="903" t="str">
        <f>E37</f>
        <v>Aviation gasoline (AvGas)</v>
      </c>
      <c r="F77" s="903"/>
      <c r="G77" s="224">
        <f t="shared" si="3"/>
        <v>3.1</v>
      </c>
      <c r="H77" s="688"/>
      <c r="I77" s="689" t="str">
        <f t="shared" si="6"/>
        <v/>
      </c>
      <c r="J77" s="690" t="str">
        <f t="shared" si="4"/>
        <v/>
      </c>
      <c r="K77" s="690" t="str">
        <f t="shared" si="5"/>
        <v/>
      </c>
    </row>
    <row r="78" spans="1:13" ht="13.2" customHeight="1" x14ac:dyDescent="0.25">
      <c r="C78" s="147"/>
      <c r="D78" s="167">
        <f t="shared" si="7"/>
        <v>4</v>
      </c>
      <c r="E78" s="914" t="str">
        <f t="shared" ref="E78:E87" si="8">IF(ISBLANK(E38),"",E38)</f>
        <v/>
      </c>
      <c r="F78" s="914"/>
      <c r="G78" s="224" t="str">
        <f t="shared" si="3"/>
        <v/>
      </c>
      <c r="H78" s="688"/>
      <c r="I78" s="689" t="str">
        <f t="shared" ref="I78" si="9">IF(AND(ISNUMBER(G78),ISNUMBER(H78)),G78*H78,"")</f>
        <v/>
      </c>
      <c r="J78" s="690" t="str">
        <f t="shared" si="4"/>
        <v/>
      </c>
      <c r="K78" s="690" t="str">
        <f t="shared" si="5"/>
        <v/>
      </c>
    </row>
    <row r="79" spans="1:13" x14ac:dyDescent="0.25">
      <c r="C79" s="147"/>
      <c r="D79" s="167">
        <f t="shared" si="7"/>
        <v>5</v>
      </c>
      <c r="E79" s="914" t="str">
        <f t="shared" si="8"/>
        <v/>
      </c>
      <c r="F79" s="914"/>
      <c r="G79" s="224" t="str">
        <f t="shared" si="3"/>
        <v/>
      </c>
      <c r="H79" s="688"/>
      <c r="I79" s="689" t="str">
        <f t="shared" si="6"/>
        <v/>
      </c>
      <c r="J79" s="690" t="str">
        <f t="shared" si="4"/>
        <v/>
      </c>
      <c r="K79" s="690" t="str">
        <f t="shared" si="5"/>
        <v/>
      </c>
    </row>
    <row r="80" spans="1:13" x14ac:dyDescent="0.25">
      <c r="C80" s="147"/>
      <c r="D80" s="167">
        <f t="shared" si="7"/>
        <v>6</v>
      </c>
      <c r="E80" s="914" t="str">
        <f t="shared" si="8"/>
        <v/>
      </c>
      <c r="F80" s="914"/>
      <c r="G80" s="224" t="str">
        <f t="shared" si="3"/>
        <v/>
      </c>
      <c r="H80" s="688"/>
      <c r="I80" s="689" t="str">
        <f t="shared" si="6"/>
        <v/>
      </c>
      <c r="J80" s="690" t="str">
        <f t="shared" si="4"/>
        <v/>
      </c>
      <c r="K80" s="690" t="str">
        <f t="shared" si="5"/>
        <v/>
      </c>
    </row>
    <row r="81" spans="1:14" x14ac:dyDescent="0.25">
      <c r="C81" s="147"/>
      <c r="D81" s="167">
        <f t="shared" si="7"/>
        <v>7</v>
      </c>
      <c r="E81" s="914" t="str">
        <f t="shared" si="8"/>
        <v/>
      </c>
      <c r="F81" s="914"/>
      <c r="G81" s="224" t="str">
        <f t="shared" si="3"/>
        <v/>
      </c>
      <c r="H81" s="688"/>
      <c r="I81" s="689" t="str">
        <f t="shared" si="6"/>
        <v/>
      </c>
      <c r="J81" s="690" t="str">
        <f t="shared" si="4"/>
        <v/>
      </c>
      <c r="K81" s="690" t="str">
        <f t="shared" si="5"/>
        <v/>
      </c>
    </row>
    <row r="82" spans="1:14" x14ac:dyDescent="0.25">
      <c r="C82" s="147"/>
      <c r="D82" s="167">
        <f t="shared" si="7"/>
        <v>8</v>
      </c>
      <c r="E82" s="914" t="str">
        <f t="shared" si="8"/>
        <v/>
      </c>
      <c r="F82" s="914"/>
      <c r="G82" s="224" t="str">
        <f t="shared" si="3"/>
        <v/>
      </c>
      <c r="H82" s="688"/>
      <c r="I82" s="689" t="str">
        <f t="shared" si="6"/>
        <v/>
      </c>
      <c r="J82" s="690" t="str">
        <f t="shared" si="4"/>
        <v/>
      </c>
      <c r="K82" s="690" t="str">
        <f t="shared" si="5"/>
        <v/>
      </c>
    </row>
    <row r="83" spans="1:14" x14ac:dyDescent="0.25">
      <c r="C83" s="147"/>
      <c r="D83" s="167">
        <f t="shared" si="7"/>
        <v>9</v>
      </c>
      <c r="E83" s="914" t="str">
        <f t="shared" si="8"/>
        <v/>
      </c>
      <c r="F83" s="914"/>
      <c r="G83" s="224" t="str">
        <f t="shared" si="3"/>
        <v/>
      </c>
      <c r="H83" s="688"/>
      <c r="I83" s="689" t="str">
        <f t="shared" si="6"/>
        <v/>
      </c>
      <c r="J83" s="690" t="str">
        <f t="shared" si="4"/>
        <v/>
      </c>
      <c r="K83" s="690" t="str">
        <f t="shared" si="5"/>
        <v/>
      </c>
    </row>
    <row r="84" spans="1:14" x14ac:dyDescent="0.25">
      <c r="C84" s="147"/>
      <c r="D84" s="167">
        <f t="shared" si="7"/>
        <v>10</v>
      </c>
      <c r="E84" s="914" t="str">
        <f t="shared" si="8"/>
        <v/>
      </c>
      <c r="F84" s="914"/>
      <c r="G84" s="224" t="str">
        <f t="shared" si="3"/>
        <v/>
      </c>
      <c r="H84" s="688"/>
      <c r="I84" s="689" t="str">
        <f t="shared" si="6"/>
        <v/>
      </c>
      <c r="J84" s="690" t="str">
        <f t="shared" si="4"/>
        <v/>
      </c>
      <c r="K84" s="690" t="str">
        <f t="shared" si="5"/>
        <v/>
      </c>
    </row>
    <row r="85" spans="1:14" x14ac:dyDescent="0.25">
      <c r="C85" s="147"/>
      <c r="D85" s="167">
        <f t="shared" si="7"/>
        <v>11</v>
      </c>
      <c r="E85" s="914" t="str">
        <f t="shared" si="8"/>
        <v/>
      </c>
      <c r="F85" s="914"/>
      <c r="G85" s="224" t="str">
        <f t="shared" si="3"/>
        <v/>
      </c>
      <c r="H85" s="688"/>
      <c r="I85" s="689" t="str">
        <f t="shared" si="6"/>
        <v/>
      </c>
      <c r="J85" s="690" t="str">
        <f t="shared" si="4"/>
        <v/>
      </c>
      <c r="K85" s="690" t="str">
        <f t="shared" si="5"/>
        <v/>
      </c>
    </row>
    <row r="86" spans="1:14" x14ac:dyDescent="0.25">
      <c r="C86" s="147"/>
      <c r="D86" s="167">
        <f t="shared" si="7"/>
        <v>12</v>
      </c>
      <c r="E86" s="914" t="str">
        <f t="shared" si="8"/>
        <v/>
      </c>
      <c r="F86" s="914"/>
      <c r="G86" s="224" t="str">
        <f t="shared" si="3"/>
        <v/>
      </c>
      <c r="H86" s="688"/>
      <c r="I86" s="689" t="str">
        <f t="shared" si="6"/>
        <v/>
      </c>
      <c r="J86" s="690" t="str">
        <f t="shared" si="4"/>
        <v/>
      </c>
      <c r="K86" s="690" t="str">
        <f t="shared" si="5"/>
        <v/>
      </c>
    </row>
    <row r="87" spans="1:14" hidden="1" x14ac:dyDescent="0.25">
      <c r="A87" s="168" t="s">
        <v>975</v>
      </c>
      <c r="C87" s="147"/>
      <c r="D87" s="167" t="s">
        <v>1457</v>
      </c>
      <c r="E87" s="956" t="str">
        <f t="shared" si="8"/>
        <v>end</v>
      </c>
      <c r="F87" s="956"/>
      <c r="G87" s="537" t="s">
        <v>1457</v>
      </c>
      <c r="H87" s="540" t="s">
        <v>1457</v>
      </c>
      <c r="I87" s="538" t="s">
        <v>1457</v>
      </c>
      <c r="J87" s="539" t="s">
        <v>1457</v>
      </c>
      <c r="K87" s="539" t="s">
        <v>1457</v>
      </c>
    </row>
    <row r="88" spans="1:14" s="70" customFormat="1" ht="25.5" customHeight="1" x14ac:dyDescent="0.25">
      <c r="A88" s="176"/>
      <c r="D88" s="885" t="str">
        <f>Translations!$B$936</f>
        <v>If required, you may add further fuels by inserting rows above this one. This is best done by inserting a copied row. However, formulae will need corrections!</v>
      </c>
      <c r="E88" s="885"/>
      <c r="F88" s="885"/>
      <c r="G88" s="885"/>
      <c r="H88" s="885"/>
      <c r="I88" s="885"/>
      <c r="J88" s="885"/>
      <c r="K88" s="885"/>
      <c r="L88" s="105"/>
      <c r="M88" s="177"/>
    </row>
    <row r="89" spans="1:14" s="70" customFormat="1" ht="5.0999999999999996" customHeight="1" thickBot="1" x14ac:dyDescent="0.3">
      <c r="A89" s="176"/>
      <c r="D89" s="179"/>
      <c r="E89" s="179"/>
      <c r="F89" s="179"/>
      <c r="G89" s="179"/>
      <c r="H89" s="179"/>
      <c r="I89" s="179"/>
      <c r="J89" s="179"/>
      <c r="K89" s="179"/>
      <c r="L89" s="105"/>
      <c r="M89" s="177"/>
    </row>
    <row r="90" spans="1:14" s="159" customFormat="1" ht="12.75" customHeight="1" thickBot="1" x14ac:dyDescent="0.3">
      <c r="A90" s="183"/>
      <c r="D90" s="940" t="str">
        <f>Translations!$B$1269</f>
        <v>Total CO2 emissions (EU ETS) in the reporting year:</v>
      </c>
      <c r="E90" s="955"/>
      <c r="F90" s="955"/>
      <c r="G90" s="955"/>
      <c r="H90" s="955"/>
      <c r="I90" s="184">
        <f>ROUND(SUM(I75:I87),0)+ROUND(SUM(K75:K87), 0)</f>
        <v>0</v>
      </c>
      <c r="J90" s="222"/>
      <c r="K90" s="223"/>
      <c r="L90" s="185"/>
      <c r="M90" s="186"/>
    </row>
    <row r="91" spans="1:14" s="70" customFormat="1" ht="63.75" customHeight="1" x14ac:dyDescent="0.25">
      <c r="A91" s="176"/>
      <c r="D91" s="952"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91" s="953"/>
      <c r="F91" s="953"/>
      <c r="G91" s="953"/>
      <c r="H91" s="953"/>
      <c r="I91" s="953"/>
      <c r="J91" s="953"/>
      <c r="K91" s="954"/>
      <c r="L91" s="105"/>
      <c r="M91" s="177"/>
      <c r="N91" s="699"/>
    </row>
    <row r="92" spans="1:14" s="70" customFormat="1" ht="5.0999999999999996" customHeight="1" x14ac:dyDescent="0.25">
      <c r="A92" s="176"/>
      <c r="D92" s="179"/>
      <c r="E92" s="179"/>
      <c r="F92" s="179"/>
      <c r="G92" s="179"/>
      <c r="H92" s="179"/>
      <c r="I92" s="179"/>
      <c r="J92" s="179"/>
      <c r="K92" s="179"/>
      <c r="L92" s="105"/>
      <c r="M92" s="177"/>
    </row>
    <row r="93" spans="1:14" s="159" customFormat="1" ht="12.75" customHeight="1" x14ac:dyDescent="0.25">
      <c r="A93" s="183"/>
      <c r="D93" s="908" t="str">
        <f>Translations!$B$939</f>
        <v>Memo Item: Sustainable biomass:</v>
      </c>
      <c r="E93" s="909"/>
      <c r="F93" s="909"/>
      <c r="G93" s="909"/>
      <c r="H93" s="909"/>
      <c r="I93" s="157"/>
      <c r="J93" s="187">
        <f>ROUND(SUM(J75:J87),0)</f>
        <v>0</v>
      </c>
      <c r="K93" s="229"/>
      <c r="L93" s="185"/>
      <c r="M93" s="186"/>
    </row>
    <row r="94" spans="1:14" s="159" customFormat="1" ht="12.75" customHeight="1" x14ac:dyDescent="0.25">
      <c r="A94" s="183"/>
      <c r="D94" s="908" t="str">
        <f>Translations!$B$940</f>
        <v>Memo Item: Non-sustainable biomass:</v>
      </c>
      <c r="E94" s="909"/>
      <c r="F94" s="909"/>
      <c r="G94" s="909"/>
      <c r="H94" s="909"/>
      <c r="I94" s="158"/>
      <c r="J94" s="157"/>
      <c r="K94" s="187">
        <f>ROUND(SUM(K75:K87),0)</f>
        <v>0</v>
      </c>
      <c r="L94" s="185"/>
      <c r="M94" s="186"/>
    </row>
    <row r="96" spans="1:14" x14ac:dyDescent="0.25">
      <c r="B96" s="681"/>
      <c r="C96" s="681"/>
      <c r="D96" s="681"/>
      <c r="E96" s="681"/>
      <c r="F96" s="681"/>
      <c r="G96" s="681"/>
      <c r="H96" s="681"/>
      <c r="I96" s="681"/>
      <c r="J96" s="681"/>
      <c r="K96" s="681"/>
      <c r="L96" s="683"/>
    </row>
    <row r="97" spans="1:13" x14ac:dyDescent="0.25">
      <c r="B97" s="681"/>
      <c r="C97" s="147" t="s">
        <v>1010</v>
      </c>
      <c r="D97" s="147" t="str">
        <f>Translations!$B$1270</f>
        <v>Fuel consumption and emissions in the CH ETS</v>
      </c>
      <c r="L97" s="683"/>
      <c r="M97" s="168"/>
    </row>
    <row r="98" spans="1:13" s="669" customFormat="1" ht="12.75" customHeight="1" x14ac:dyDescent="0.25">
      <c r="A98" s="176"/>
      <c r="B98" s="684"/>
      <c r="D98" s="885" t="str">
        <f>Translations!$B$1271</f>
        <v xml:space="preserve">For instructions on filling this section see above under section (c). </v>
      </c>
      <c r="E98" s="885"/>
      <c r="F98" s="885"/>
      <c r="G98" s="885"/>
      <c r="H98" s="885"/>
      <c r="I98" s="885"/>
      <c r="J98" s="885"/>
      <c r="K98" s="885"/>
      <c r="L98" s="686"/>
      <c r="M98" s="177"/>
    </row>
    <row r="99" spans="1:13" s="669" customFormat="1" ht="5.0999999999999996" customHeight="1" x14ac:dyDescent="0.25">
      <c r="A99" s="176"/>
      <c r="B99" s="684"/>
      <c r="D99" s="179"/>
      <c r="E99" s="179"/>
      <c r="F99" s="179"/>
      <c r="G99" s="179"/>
      <c r="H99" s="179"/>
      <c r="I99" s="179"/>
      <c r="J99" s="179"/>
      <c r="K99" s="179"/>
      <c r="L99" s="686"/>
      <c r="M99" s="177"/>
    </row>
    <row r="100" spans="1:13" ht="38.25" customHeight="1" x14ac:dyDescent="0.25">
      <c r="B100" s="681"/>
      <c r="C100" s="147"/>
      <c r="D100" s="670" t="str">
        <f>Translations!$B$914</f>
        <v>Fuel No.</v>
      </c>
      <c r="E100" s="901" t="str">
        <f>Translations!$B$915</f>
        <v>Name of fuel</v>
      </c>
      <c r="F100" s="902"/>
      <c r="G100" s="670" t="str">
        <f>Translations!$B$934</f>
        <v>(final) EF 
[t CO2 / t fuel]</v>
      </c>
      <c r="H100" s="670" t="str">
        <f>Translations!$B$935</f>
        <v>fuel consumption [tonnes]</v>
      </c>
      <c r="I100" s="670" t="str">
        <f>Translations!$B$928</f>
        <v>CO2 emissions 
[t CO2]</v>
      </c>
      <c r="J100" s="182" t="str">
        <f>Translations!$B$930</f>
        <v>CO2 from sustainable biomass</v>
      </c>
      <c r="K100" s="182" t="str">
        <f>Translations!$B$932</f>
        <v>CO2 from non-sustainable biomass</v>
      </c>
      <c r="L100" s="683"/>
      <c r="M100" s="168"/>
    </row>
    <row r="101" spans="1:13" x14ac:dyDescent="0.25">
      <c r="B101" s="681"/>
      <c r="C101" s="147"/>
      <c r="D101" s="167">
        <v>1</v>
      </c>
      <c r="E101" s="903" t="str">
        <f t="shared" ref="E101:E113" si="10">E75</f>
        <v>Jet kerosene (Jet A1 or Jet A)</v>
      </c>
      <c r="F101" s="903"/>
      <c r="G101" s="224">
        <f t="shared" ref="G101:G113" si="11">G75</f>
        <v>3.15</v>
      </c>
      <c r="H101" s="688"/>
      <c r="I101" s="689" t="str">
        <f>IF(AND(ISNUMBER(G101),ISNUMBER(H101)),G101*H101,"")</f>
        <v/>
      </c>
      <c r="J101" s="690" t="str">
        <f>IF(AND(ISNUMBER(H35),ISNUMBER(H101)),H35*H101*SUM(J35)/100,"")</f>
        <v/>
      </c>
      <c r="K101" s="690" t="str">
        <f>IF(AND(ISNUMBER(H35),ISNUMBER(H101)),H35*H101*SUM(K35)/100,"")</f>
        <v/>
      </c>
      <c r="L101" s="683"/>
      <c r="M101" s="168"/>
    </row>
    <row r="102" spans="1:13" ht="13.2" customHeight="1" x14ac:dyDescent="0.25">
      <c r="B102" s="681"/>
      <c r="C102" s="147"/>
      <c r="D102" s="167">
        <f>D101+1</f>
        <v>2</v>
      </c>
      <c r="E102" s="903" t="str">
        <f t="shared" si="10"/>
        <v>Jet gasoline (Jet B)</v>
      </c>
      <c r="F102" s="903"/>
      <c r="G102" s="224">
        <f t="shared" si="11"/>
        <v>3.1</v>
      </c>
      <c r="H102" s="688"/>
      <c r="I102" s="689" t="str">
        <f t="shared" ref="I102:I112" si="12">IF(AND(ISNUMBER(G102),ISNUMBER(H102)),G102*H102,"")</f>
        <v/>
      </c>
      <c r="J102" s="690" t="str">
        <f t="shared" ref="J102:J112" si="13">IF(AND(ISNUMBER(H36),ISNUMBER(H102)),H36*H102*SUM(J36)/100,"")</f>
        <v/>
      </c>
      <c r="K102" s="690" t="str">
        <f t="shared" ref="K102:K112" si="14">IF(AND(ISNUMBER(H36),ISNUMBER(H102)),H36*H102*SUM(K36)/100,"")</f>
        <v/>
      </c>
      <c r="L102" s="683"/>
    </row>
    <row r="103" spans="1:13" ht="12.75" customHeight="1" x14ac:dyDescent="0.25">
      <c r="B103" s="681"/>
      <c r="C103" s="147"/>
      <c r="D103" s="167">
        <f t="shared" ref="D103:D112" si="15">D102+1</f>
        <v>3</v>
      </c>
      <c r="E103" s="903" t="str">
        <f t="shared" si="10"/>
        <v>Aviation gasoline (AvGas)</v>
      </c>
      <c r="F103" s="903"/>
      <c r="G103" s="224">
        <f t="shared" si="11"/>
        <v>3.1</v>
      </c>
      <c r="H103" s="688"/>
      <c r="I103" s="689" t="str">
        <f t="shared" si="12"/>
        <v/>
      </c>
      <c r="J103" s="690" t="str">
        <f t="shared" si="13"/>
        <v/>
      </c>
      <c r="K103" s="690" t="str">
        <f t="shared" si="14"/>
        <v/>
      </c>
      <c r="L103" s="683"/>
    </row>
    <row r="104" spans="1:13" ht="13.2" customHeight="1" x14ac:dyDescent="0.25">
      <c r="B104" s="681"/>
      <c r="C104" s="147"/>
      <c r="D104" s="167">
        <f t="shared" si="15"/>
        <v>4</v>
      </c>
      <c r="E104" s="914" t="str">
        <f t="shared" si="10"/>
        <v/>
      </c>
      <c r="F104" s="914"/>
      <c r="G104" s="224" t="str">
        <f t="shared" si="11"/>
        <v/>
      </c>
      <c r="H104" s="688"/>
      <c r="I104" s="689" t="str">
        <f t="shared" si="12"/>
        <v/>
      </c>
      <c r="J104" s="690" t="str">
        <f t="shared" si="13"/>
        <v/>
      </c>
      <c r="K104" s="690" t="str">
        <f t="shared" si="14"/>
        <v/>
      </c>
      <c r="L104" s="683"/>
    </row>
    <row r="105" spans="1:13" x14ac:dyDescent="0.25">
      <c r="B105" s="681"/>
      <c r="C105" s="147"/>
      <c r="D105" s="167">
        <f t="shared" si="15"/>
        <v>5</v>
      </c>
      <c r="E105" s="914" t="str">
        <f t="shared" si="10"/>
        <v/>
      </c>
      <c r="F105" s="914"/>
      <c r="G105" s="224" t="str">
        <f t="shared" si="11"/>
        <v/>
      </c>
      <c r="H105" s="688"/>
      <c r="I105" s="689" t="str">
        <f t="shared" si="12"/>
        <v/>
      </c>
      <c r="J105" s="690" t="str">
        <f t="shared" si="13"/>
        <v/>
      </c>
      <c r="K105" s="690" t="str">
        <f t="shared" si="14"/>
        <v/>
      </c>
      <c r="L105" s="683"/>
    </row>
    <row r="106" spans="1:13" x14ac:dyDescent="0.25">
      <c r="B106" s="681"/>
      <c r="C106" s="147"/>
      <c r="D106" s="167">
        <f t="shared" si="15"/>
        <v>6</v>
      </c>
      <c r="E106" s="914" t="str">
        <f t="shared" si="10"/>
        <v/>
      </c>
      <c r="F106" s="914"/>
      <c r="G106" s="224" t="str">
        <f t="shared" si="11"/>
        <v/>
      </c>
      <c r="H106" s="688"/>
      <c r="I106" s="689" t="str">
        <f t="shared" si="12"/>
        <v/>
      </c>
      <c r="J106" s="690" t="str">
        <f t="shared" si="13"/>
        <v/>
      </c>
      <c r="K106" s="690" t="str">
        <f t="shared" si="14"/>
        <v/>
      </c>
      <c r="L106" s="683"/>
    </row>
    <row r="107" spans="1:13" x14ac:dyDescent="0.25">
      <c r="B107" s="681"/>
      <c r="C107" s="147"/>
      <c r="D107" s="167">
        <f t="shared" si="15"/>
        <v>7</v>
      </c>
      <c r="E107" s="914" t="str">
        <f t="shared" si="10"/>
        <v/>
      </c>
      <c r="F107" s="914"/>
      <c r="G107" s="224" t="str">
        <f t="shared" si="11"/>
        <v/>
      </c>
      <c r="H107" s="688"/>
      <c r="I107" s="689" t="str">
        <f t="shared" si="12"/>
        <v/>
      </c>
      <c r="J107" s="690" t="str">
        <f t="shared" si="13"/>
        <v/>
      </c>
      <c r="K107" s="690" t="str">
        <f t="shared" si="14"/>
        <v/>
      </c>
      <c r="L107" s="683"/>
    </row>
    <row r="108" spans="1:13" x14ac:dyDescent="0.25">
      <c r="B108" s="681"/>
      <c r="C108" s="147"/>
      <c r="D108" s="167">
        <f t="shared" si="15"/>
        <v>8</v>
      </c>
      <c r="E108" s="914" t="str">
        <f t="shared" si="10"/>
        <v/>
      </c>
      <c r="F108" s="914"/>
      <c r="G108" s="224" t="str">
        <f t="shared" si="11"/>
        <v/>
      </c>
      <c r="H108" s="688"/>
      <c r="I108" s="689" t="str">
        <f t="shared" si="12"/>
        <v/>
      </c>
      <c r="J108" s="690" t="str">
        <f t="shared" si="13"/>
        <v/>
      </c>
      <c r="K108" s="690" t="str">
        <f t="shared" si="14"/>
        <v/>
      </c>
      <c r="L108" s="683"/>
    </row>
    <row r="109" spans="1:13" x14ac:dyDescent="0.25">
      <c r="B109" s="681"/>
      <c r="C109" s="147"/>
      <c r="D109" s="167">
        <f t="shared" si="15"/>
        <v>9</v>
      </c>
      <c r="E109" s="914" t="str">
        <f t="shared" si="10"/>
        <v/>
      </c>
      <c r="F109" s="914"/>
      <c r="G109" s="224" t="str">
        <f t="shared" si="11"/>
        <v/>
      </c>
      <c r="H109" s="688"/>
      <c r="I109" s="689" t="str">
        <f t="shared" si="12"/>
        <v/>
      </c>
      <c r="J109" s="690" t="str">
        <f t="shared" si="13"/>
        <v/>
      </c>
      <c r="K109" s="690" t="str">
        <f t="shared" si="14"/>
        <v/>
      </c>
      <c r="L109" s="683"/>
    </row>
    <row r="110" spans="1:13" x14ac:dyDescent="0.25">
      <c r="B110" s="681"/>
      <c r="C110" s="147"/>
      <c r="D110" s="167">
        <f t="shared" si="15"/>
        <v>10</v>
      </c>
      <c r="E110" s="914" t="str">
        <f t="shared" si="10"/>
        <v/>
      </c>
      <c r="F110" s="914"/>
      <c r="G110" s="224" t="str">
        <f t="shared" si="11"/>
        <v/>
      </c>
      <c r="H110" s="688"/>
      <c r="I110" s="689" t="str">
        <f t="shared" si="12"/>
        <v/>
      </c>
      <c r="J110" s="690" t="str">
        <f t="shared" si="13"/>
        <v/>
      </c>
      <c r="K110" s="690" t="str">
        <f t="shared" si="14"/>
        <v/>
      </c>
      <c r="L110" s="683"/>
    </row>
    <row r="111" spans="1:13" x14ac:dyDescent="0.25">
      <c r="B111" s="681"/>
      <c r="C111" s="147"/>
      <c r="D111" s="167">
        <f t="shared" si="15"/>
        <v>11</v>
      </c>
      <c r="E111" s="914" t="str">
        <f t="shared" si="10"/>
        <v/>
      </c>
      <c r="F111" s="914"/>
      <c r="G111" s="224" t="str">
        <f t="shared" si="11"/>
        <v/>
      </c>
      <c r="H111" s="688"/>
      <c r="I111" s="689" t="str">
        <f t="shared" si="12"/>
        <v/>
      </c>
      <c r="J111" s="690" t="str">
        <f t="shared" si="13"/>
        <v/>
      </c>
      <c r="K111" s="690" t="str">
        <f t="shared" si="14"/>
        <v/>
      </c>
      <c r="L111" s="683"/>
    </row>
    <row r="112" spans="1:13" x14ac:dyDescent="0.25">
      <c r="B112" s="681"/>
      <c r="C112" s="147"/>
      <c r="D112" s="167">
        <f t="shared" si="15"/>
        <v>12</v>
      </c>
      <c r="E112" s="914" t="str">
        <f t="shared" si="10"/>
        <v/>
      </c>
      <c r="F112" s="914"/>
      <c r="G112" s="224" t="str">
        <f t="shared" si="11"/>
        <v/>
      </c>
      <c r="H112" s="688"/>
      <c r="I112" s="689" t="str">
        <f t="shared" si="12"/>
        <v/>
      </c>
      <c r="J112" s="690" t="str">
        <f t="shared" si="13"/>
        <v/>
      </c>
      <c r="K112" s="690" t="str">
        <f t="shared" si="14"/>
        <v/>
      </c>
      <c r="L112" s="683"/>
    </row>
    <row r="113" spans="1:13" hidden="1" x14ac:dyDescent="0.25">
      <c r="A113" s="168" t="s">
        <v>975</v>
      </c>
      <c r="B113" s="681"/>
      <c r="C113" s="147"/>
      <c r="D113" s="167" t="s">
        <v>1457</v>
      </c>
      <c r="E113" s="956" t="str">
        <f t="shared" si="10"/>
        <v>end</v>
      </c>
      <c r="F113" s="956"/>
      <c r="G113" s="537" t="str">
        <f t="shared" si="11"/>
        <v>end</v>
      </c>
      <c r="H113" s="540" t="s">
        <v>1457</v>
      </c>
      <c r="I113" s="538" t="s">
        <v>1457</v>
      </c>
      <c r="J113" s="539" t="s">
        <v>1457</v>
      </c>
      <c r="K113" s="539" t="s">
        <v>1457</v>
      </c>
      <c r="L113" s="683"/>
    </row>
    <row r="114" spans="1:13" s="669" customFormat="1" ht="25.5" customHeight="1" x14ac:dyDescent="0.25">
      <c r="A114" s="176"/>
      <c r="B114" s="684"/>
      <c r="D114" s="885" t="str">
        <f>Translations!$B$936</f>
        <v>If required, you may add further fuels by inserting rows above this one. This is best done by inserting a copied row. However, formulae will need corrections!</v>
      </c>
      <c r="E114" s="885"/>
      <c r="F114" s="885"/>
      <c r="G114" s="885"/>
      <c r="H114" s="885"/>
      <c r="I114" s="885"/>
      <c r="J114" s="885"/>
      <c r="K114" s="885"/>
      <c r="L114" s="686"/>
      <c r="M114" s="177"/>
    </row>
    <row r="115" spans="1:13" s="669" customFormat="1" ht="5.0999999999999996" customHeight="1" thickBot="1" x14ac:dyDescent="0.3">
      <c r="A115" s="176"/>
      <c r="B115" s="684"/>
      <c r="D115" s="179"/>
      <c r="E115" s="179"/>
      <c r="F115" s="179"/>
      <c r="G115" s="179"/>
      <c r="H115" s="179"/>
      <c r="I115" s="179"/>
      <c r="J115" s="179"/>
      <c r="K115" s="179"/>
      <c r="L115" s="686"/>
      <c r="M115" s="177"/>
    </row>
    <row r="116" spans="1:13" s="159" customFormat="1" ht="12.75" customHeight="1" thickBot="1" x14ac:dyDescent="0.3">
      <c r="A116" s="183"/>
      <c r="B116" s="685"/>
      <c r="D116" s="940" t="str">
        <f>Translations!$B$1272</f>
        <v>Total CO2 emissions (CH ETS) in the reporting year:</v>
      </c>
      <c r="E116" s="955"/>
      <c r="F116" s="955"/>
      <c r="G116" s="955"/>
      <c r="H116" s="955"/>
      <c r="I116" s="184">
        <f>ROUND(SUM(I101:I113),0)+ROUND(SUM(K101:K113),0)</f>
        <v>0</v>
      </c>
      <c r="J116" s="222"/>
      <c r="K116" s="223"/>
      <c r="L116" s="687"/>
      <c r="M116" s="186"/>
    </row>
    <row r="117" spans="1:13" s="669" customFormat="1" ht="63.75" customHeight="1" x14ac:dyDescent="0.25">
      <c r="A117" s="176"/>
      <c r="B117" s="684"/>
      <c r="D117" s="952"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17" s="953"/>
      <c r="F117" s="953"/>
      <c r="G117" s="953"/>
      <c r="H117" s="953"/>
      <c r="I117" s="953"/>
      <c r="J117" s="953"/>
      <c r="K117" s="954"/>
      <c r="L117" s="686"/>
      <c r="M117" s="177"/>
    </row>
    <row r="118" spans="1:13" s="669" customFormat="1" ht="5.0999999999999996" customHeight="1" x14ac:dyDescent="0.25">
      <c r="A118" s="176"/>
      <c r="B118" s="684"/>
      <c r="D118" s="179"/>
      <c r="E118" s="179"/>
      <c r="F118" s="179"/>
      <c r="G118" s="179"/>
      <c r="H118" s="179"/>
      <c r="I118" s="179"/>
      <c r="J118" s="179"/>
      <c r="K118" s="179"/>
      <c r="L118" s="686"/>
      <c r="M118" s="177"/>
    </row>
    <row r="119" spans="1:13" s="159" customFormat="1" ht="12.75" customHeight="1" x14ac:dyDescent="0.25">
      <c r="A119" s="183"/>
      <c r="B119" s="685"/>
      <c r="D119" s="908" t="str">
        <f>Translations!$B$939</f>
        <v>Memo Item: Sustainable biomass:</v>
      </c>
      <c r="E119" s="909"/>
      <c r="F119" s="909"/>
      <c r="G119" s="909"/>
      <c r="H119" s="909"/>
      <c r="I119" s="157"/>
      <c r="J119" s="187">
        <f>ROUND(SUM(J101:J113),0)</f>
        <v>0</v>
      </c>
      <c r="K119" s="229"/>
      <c r="L119" s="687"/>
      <c r="M119" s="186"/>
    </row>
    <row r="120" spans="1:13" s="159" customFormat="1" ht="12.75" customHeight="1" x14ac:dyDescent="0.25">
      <c r="A120" s="183"/>
      <c r="B120" s="685"/>
      <c r="D120" s="908" t="str">
        <f>Translations!$B$940</f>
        <v>Memo Item: Non-sustainable biomass:</v>
      </c>
      <c r="E120" s="909"/>
      <c r="F120" s="909"/>
      <c r="G120" s="909"/>
      <c r="H120" s="909"/>
      <c r="I120" s="158"/>
      <c r="J120" s="157"/>
      <c r="K120" s="187">
        <f>ROUND(SUM(K101:K113),0)</f>
        <v>0</v>
      </c>
      <c r="L120" s="687"/>
      <c r="M120" s="186"/>
    </row>
    <row r="121" spans="1:13" x14ac:dyDescent="0.25">
      <c r="B121" s="681"/>
      <c r="C121" s="681"/>
      <c r="D121" s="681"/>
      <c r="E121" s="681"/>
      <c r="F121" s="681"/>
      <c r="G121" s="681"/>
      <c r="H121" s="681"/>
      <c r="I121" s="681"/>
      <c r="J121" s="681"/>
      <c r="K121" s="681"/>
      <c r="L121" s="683"/>
    </row>
    <row r="123" spans="1:13" ht="15" customHeight="1" x14ac:dyDescent="0.25">
      <c r="C123" s="136">
        <v>6</v>
      </c>
      <c r="D123" s="103" t="str">
        <f>Translations!$B$845</f>
        <v>Use of simplified procedures</v>
      </c>
      <c r="E123" s="103"/>
      <c r="F123" s="103"/>
      <c r="G123" s="103"/>
      <c r="H123" s="103"/>
      <c r="I123" s="103"/>
      <c r="J123" s="103"/>
      <c r="K123" s="103"/>
    </row>
    <row r="124" spans="1:13" ht="25.5" customHeight="1" x14ac:dyDescent="0.25">
      <c r="C124" s="86"/>
      <c r="D124" s="957" t="str">
        <f>Translations!$B$1274</f>
        <v>For limiting administrative burden, this sections (a) to (f) should cover emissions of both systems, EU ETS and CH ETS.</v>
      </c>
      <c r="E124" s="957"/>
      <c r="F124" s="957"/>
      <c r="G124" s="957"/>
      <c r="H124" s="957"/>
      <c r="I124" s="957"/>
      <c r="J124" s="957"/>
      <c r="K124" s="957"/>
    </row>
    <row r="125" spans="1:13" ht="12.75" customHeight="1" x14ac:dyDescent="0.25">
      <c r="B125" s="682"/>
      <c r="C125" s="72" t="s">
        <v>244</v>
      </c>
      <c r="D125" s="888" t="str">
        <f>Translations!$B$944</f>
        <v>Have you been using the simplified approach allowed for small emitters pursuant to Article 54(2) of the MRR?</v>
      </c>
      <c r="E125" s="888"/>
      <c r="F125" s="888"/>
      <c r="G125" s="888"/>
      <c r="H125" s="888"/>
      <c r="I125" s="888"/>
      <c r="J125" s="888"/>
      <c r="K125" s="888"/>
      <c r="L125" s="682"/>
      <c r="M125" s="169" t="s">
        <v>879</v>
      </c>
    </row>
    <row r="126" spans="1:13" ht="25.5" customHeight="1" x14ac:dyDescent="0.25">
      <c r="B126" s="682"/>
      <c r="C126" s="147"/>
      <c r="D126" s="891" t="str">
        <f>Translations!$B$945</f>
        <v>Small emitters are aircraft operators which operate fewer than 243 flights per period for three consecutive four-month periods and aircraft operators with total annual emissions lower than 25,000 t/ CO2 per year, related to the EU ETS full scope.</v>
      </c>
      <c r="E126" s="891"/>
      <c r="F126" s="891"/>
      <c r="G126" s="891"/>
      <c r="H126" s="891"/>
      <c r="I126" s="891"/>
      <c r="J126" s="891"/>
      <c r="K126" s="891"/>
      <c r="L126" s="682"/>
    </row>
    <row r="127" spans="1:13" ht="25.5" customHeight="1" x14ac:dyDescent="0.25">
      <c r="B127" s="682"/>
      <c r="C127" s="147"/>
      <c r="D127" s="885" t="str">
        <f>Translations!$B$1258</f>
        <v>Note that for the purposes of the EU ETS, the threshold applies to the sum of all flights within EEA, outgoing from EEA and incoming to EEA, including those incoming from Switzerland.</v>
      </c>
      <c r="E127" s="809"/>
      <c r="F127" s="809"/>
      <c r="G127" s="809"/>
      <c r="H127" s="809"/>
      <c r="I127" s="809"/>
      <c r="J127" s="809"/>
      <c r="K127" s="809"/>
      <c r="L127" s="682"/>
    </row>
    <row r="128" spans="1:13" x14ac:dyDescent="0.25">
      <c r="B128" s="682"/>
      <c r="C128" s="153"/>
      <c r="D128" s="152"/>
      <c r="E128" s="152"/>
      <c r="F128" s="152"/>
      <c r="G128" s="148"/>
      <c r="H128" s="151"/>
      <c r="I128" s="848"/>
      <c r="J128" s="849"/>
      <c r="K128" s="850"/>
      <c r="L128" s="682"/>
      <c r="M128" s="166" t="str">
        <f>IF(ISBLANK(I128),"",I128=FALSE)</f>
        <v/>
      </c>
    </row>
    <row r="129" spans="1:13" ht="5.0999999999999996" customHeight="1" x14ac:dyDescent="0.25">
      <c r="B129" s="682"/>
      <c r="L129" s="682"/>
    </row>
    <row r="130" spans="1:13" ht="26.25" customHeight="1" x14ac:dyDescent="0.25">
      <c r="B130" s="682"/>
      <c r="C130" s="147" t="s">
        <v>247</v>
      </c>
      <c r="D130" s="888" t="str">
        <f>Translations!$B$946</f>
        <v>Please report the total number of full scope flights covered by the EU ETS in each four-month period during the reporting year for which you are the aircraft operator:</v>
      </c>
      <c r="E130" s="888"/>
      <c r="F130" s="888"/>
      <c r="G130" s="888"/>
      <c r="H130" s="888"/>
      <c r="I130" s="888"/>
      <c r="J130" s="888"/>
      <c r="K130" s="888"/>
      <c r="L130" s="682"/>
    </row>
    <row r="131" spans="1:13" ht="15.75" customHeight="1" x14ac:dyDescent="0.25">
      <c r="B131" s="682"/>
      <c r="C131" s="147"/>
      <c r="D131" s="891" t="str">
        <f>Translations!$B$947</f>
        <v>The local time of departure of the flight determines in which four-month period that flight shall be taken into account.</v>
      </c>
      <c r="E131" s="891"/>
      <c r="F131" s="891"/>
      <c r="G131" s="891"/>
      <c r="H131" s="891"/>
      <c r="I131" s="891"/>
      <c r="J131" s="891"/>
      <c r="K131" s="891"/>
      <c r="L131" s="682"/>
    </row>
    <row r="132" spans="1:13" x14ac:dyDescent="0.25">
      <c r="B132" s="682"/>
      <c r="C132" s="147"/>
      <c r="D132" s="188" t="str">
        <f>Translations!$B$948</f>
        <v>Four-month period</v>
      </c>
      <c r="E132" s="189"/>
      <c r="F132" s="189"/>
      <c r="G132" s="190" t="str">
        <f>Translations!$B$949</f>
        <v>Number of flights</v>
      </c>
      <c r="H132" s="191"/>
      <c r="J132" s="148"/>
      <c r="L132" s="682"/>
      <c r="M132" s="232" t="s">
        <v>1133</v>
      </c>
    </row>
    <row r="133" spans="1:13" x14ac:dyDescent="0.25">
      <c r="B133" s="682"/>
      <c r="C133" s="147"/>
      <c r="D133" s="192" t="str">
        <f>Translations!$B$950</f>
        <v>January to April</v>
      </c>
      <c r="E133" s="189"/>
      <c r="F133" s="189"/>
      <c r="G133" s="112"/>
      <c r="H133" s="234" t="str">
        <f>IF(ISBLANK(G133),"",IF(G133&gt;=243,"&gt;=243",""))</f>
        <v/>
      </c>
      <c r="J133" s="148"/>
      <c r="L133" s="682"/>
      <c r="M133" s="166" t="str">
        <f>IF(ISNUMBER(G133),G133&lt;243,"")</f>
        <v/>
      </c>
    </row>
    <row r="134" spans="1:13" x14ac:dyDescent="0.25">
      <c r="B134" s="682"/>
      <c r="C134" s="147"/>
      <c r="D134" s="192" t="str">
        <f>Translations!$B$951</f>
        <v>May to August</v>
      </c>
      <c r="E134" s="189"/>
      <c r="F134" s="189"/>
      <c r="G134" s="112"/>
      <c r="H134" s="234" t="str">
        <f>IF(ISBLANK(G134),"",IF(G134&gt;=243,"&gt;=243",""))</f>
        <v/>
      </c>
      <c r="J134" s="148"/>
      <c r="L134" s="682"/>
      <c r="M134" s="166" t="str">
        <f>IF(ISNUMBER(G134),G134&lt;243,"")</f>
        <v/>
      </c>
    </row>
    <row r="135" spans="1:13" ht="13.8" thickBot="1" x14ac:dyDescent="0.3">
      <c r="B135" s="682"/>
      <c r="C135" s="147"/>
      <c r="D135" s="192" t="str">
        <f>Translations!$B$952</f>
        <v>September to December</v>
      </c>
      <c r="E135" s="189"/>
      <c r="F135" s="189"/>
      <c r="G135" s="112"/>
      <c r="H135" s="235" t="str">
        <f>IF(ISBLANK(G135),"",IF(G135&gt;=243,"&gt;=243",""))</f>
        <v/>
      </c>
      <c r="J135" s="148"/>
      <c r="L135" s="682"/>
      <c r="M135" s="166" t="str">
        <f>IF(ISNUMBER(G135),G135&lt;243,"")</f>
        <v/>
      </c>
    </row>
    <row r="136" spans="1:13" ht="13.8" thickBot="1" x14ac:dyDescent="0.3">
      <c r="B136" s="682"/>
      <c r="C136" s="147"/>
      <c r="D136" s="188" t="str">
        <f>Translations!$B$953</f>
        <v>Total:</v>
      </c>
      <c r="E136" s="189"/>
      <c r="F136" s="189"/>
      <c r="G136" s="231">
        <f>IF(ISNUMBER(SUM(G133:G135)),SUM(G133:G135),0)</f>
        <v>0</v>
      </c>
      <c r="H136" s="889"/>
      <c r="I136" s="889"/>
      <c r="J136" s="889"/>
      <c r="K136" s="889"/>
      <c r="L136" s="682"/>
      <c r="M136" s="233" t="str">
        <f>IF(COUNT(G133:G135)&gt;0,AND(M133,M134,M135),"")</f>
        <v/>
      </c>
    </row>
    <row r="137" spans="1:13" ht="15" customHeight="1" x14ac:dyDescent="0.25">
      <c r="B137" s="682"/>
      <c r="L137" s="682"/>
    </row>
    <row r="138" spans="1:13" x14ac:dyDescent="0.25">
      <c r="B138" s="682"/>
      <c r="C138" s="147" t="s">
        <v>283</v>
      </c>
      <c r="D138" s="888" t="str">
        <f>Translations!$B$954</f>
        <v>Total emissions in the reporting year:</v>
      </c>
      <c r="E138" s="888"/>
      <c r="F138" s="888"/>
      <c r="G138" s="888"/>
      <c r="H138" s="888"/>
      <c r="I138" s="888"/>
      <c r="J138" s="888"/>
      <c r="K138" s="888"/>
      <c r="L138" s="682"/>
      <c r="M138" s="169" t="s">
        <v>1138</v>
      </c>
    </row>
    <row r="139" spans="1:13" s="152" customFormat="1" ht="27.75" customHeight="1" x14ac:dyDescent="0.25">
      <c r="A139" s="168"/>
      <c r="B139" s="682"/>
      <c r="D139" s="963" t="str">
        <f>Translations!$B$955</f>
        <v>Please enter here the total emissions related to the full scope.</v>
      </c>
      <c r="E139" s="809"/>
      <c r="F139" s="809"/>
      <c r="G139" s="964"/>
      <c r="H139" s="382"/>
      <c r="I139" s="193" t="s">
        <v>1017</v>
      </c>
      <c r="L139" s="682"/>
      <c r="M139" s="166" t="str">
        <f>IF(ISNUMBER(H139),H139&lt;25000,"")</f>
        <v/>
      </c>
    </row>
    <row r="140" spans="1:13" ht="12.75" customHeight="1" x14ac:dyDescent="0.25">
      <c r="B140" s="682"/>
      <c r="L140" s="682"/>
    </row>
    <row r="141" spans="1:13" x14ac:dyDescent="0.25">
      <c r="B141" s="682"/>
      <c r="C141" s="147" t="s">
        <v>249</v>
      </c>
      <c r="D141" s="95" t="str">
        <f>Translations!$B$956</f>
        <v>Confirmation of eligibility for simplified approach:</v>
      </c>
      <c r="E141" s="95"/>
      <c r="F141" s="95"/>
      <c r="G141" s="95"/>
      <c r="H141" s="95"/>
      <c r="I141" s="95"/>
      <c r="J141" s="893" t="str">
        <f>IF(AND(COUNT(G133:G135,H139)&gt;0,I128=TRUE),IF(OR(M139,M136),EUconst_Eligible,EUconst_NotEligible),"")</f>
        <v/>
      </c>
      <c r="K141" s="894"/>
      <c r="L141" s="682"/>
    </row>
    <row r="142" spans="1:13" ht="25.5" customHeight="1" x14ac:dyDescent="0.25">
      <c r="B142" s="682"/>
      <c r="D142" s="890" t="str">
        <f>Translations!$B$957</f>
        <v>Note: If you are using the simplified approach for small emitters, but have exceeded the applicable threshold (which is indicated here by the message "not eligible"), the following consequences apply in accordance with Article 54(4) of the MRR:</v>
      </c>
      <c r="E142" s="890"/>
      <c r="F142" s="890"/>
      <c r="G142" s="890"/>
      <c r="H142" s="890"/>
      <c r="I142" s="890"/>
      <c r="J142" s="890"/>
      <c r="K142" s="890"/>
      <c r="L142" s="682"/>
    </row>
    <row r="143" spans="1:13" ht="29.25" customHeight="1" x14ac:dyDescent="0.25">
      <c r="B143" s="682"/>
      <c r="D143" s="891" t="str">
        <f>Translations!$B$958</f>
        <v>The aircraft operator shall notify the competent authority thereof without undue delay and submit a significant modification of the monitoring plan within the meaning of point (vi) of Article 15(4)(a) to the competent authority for approval.</v>
      </c>
      <c r="E143" s="891"/>
      <c r="F143" s="891"/>
      <c r="G143" s="891"/>
      <c r="H143" s="891"/>
      <c r="I143" s="891"/>
      <c r="J143" s="891"/>
      <c r="K143" s="891"/>
      <c r="L143" s="682"/>
    </row>
    <row r="144" spans="1:13" ht="38.25" customHeight="1" x14ac:dyDescent="0.25">
      <c r="B144" s="682"/>
      <c r="D144" s="891"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144" s="891"/>
      <c r="F144" s="891"/>
      <c r="G144" s="891"/>
      <c r="H144" s="891"/>
      <c r="I144" s="891"/>
      <c r="J144" s="891"/>
      <c r="K144" s="891"/>
      <c r="L144" s="682"/>
    </row>
    <row r="145" spans="2:12" ht="4.95" customHeight="1" x14ac:dyDescent="0.25">
      <c r="B145" s="682"/>
      <c r="D145" s="509"/>
      <c r="E145" s="509"/>
      <c r="F145" s="509"/>
      <c r="G145" s="509"/>
      <c r="H145" s="509"/>
      <c r="I145" s="509"/>
      <c r="J145" s="509"/>
      <c r="K145" s="509"/>
      <c r="L145" s="682"/>
    </row>
    <row r="146" spans="2:12" ht="13.2" customHeight="1" x14ac:dyDescent="0.25">
      <c r="B146" s="682"/>
      <c r="C146" s="147" t="s">
        <v>652</v>
      </c>
      <c r="D146" s="95" t="str">
        <f>Translations!$B$1125</f>
        <v>Please specify which fuel consumption estimation tool you have used:</v>
      </c>
      <c r="E146" s="509"/>
      <c r="F146" s="509"/>
      <c r="G146" s="509"/>
      <c r="H146" s="509"/>
      <c r="I146" s="509"/>
      <c r="J146" s="958"/>
      <c r="K146" s="959"/>
      <c r="L146" s="682"/>
    </row>
    <row r="147" spans="2:12" ht="13.2" customHeight="1" x14ac:dyDescent="0.25">
      <c r="B147" s="682"/>
      <c r="D147" s="509"/>
      <c r="E147" s="509"/>
      <c r="F147" s="509"/>
      <c r="G147" s="509"/>
      <c r="H147" s="509"/>
      <c r="I147" s="509"/>
      <c r="J147" s="509"/>
      <c r="K147" s="509"/>
      <c r="L147" s="682"/>
    </row>
    <row r="148" spans="2:12" ht="13.2" customHeight="1" x14ac:dyDescent="0.25">
      <c r="B148" s="682"/>
      <c r="C148" s="147" t="s">
        <v>1461</v>
      </c>
      <c r="D148" s="95" t="str">
        <f>Translations!$B$1126</f>
        <v>If you have chosen "Other" under point (e) above, which one?</v>
      </c>
      <c r="E148" s="509"/>
      <c r="F148" s="509"/>
      <c r="G148" s="509"/>
      <c r="H148" s="509"/>
      <c r="I148" s="509"/>
      <c r="J148" s="958"/>
      <c r="K148" s="959"/>
      <c r="L148" s="682"/>
    </row>
    <row r="149" spans="2:12" ht="15" customHeight="1" x14ac:dyDescent="0.25"/>
    <row r="150" spans="2:12" ht="4.95" customHeight="1" x14ac:dyDescent="0.25">
      <c r="B150" s="470"/>
      <c r="C150" s="470"/>
      <c r="D150" s="470"/>
      <c r="E150" s="470"/>
      <c r="F150" s="470"/>
      <c r="G150" s="470"/>
      <c r="H150" s="470"/>
      <c r="I150" s="470"/>
      <c r="J150" s="470"/>
      <c r="K150" s="470"/>
      <c r="L150" s="471"/>
    </row>
    <row r="151" spans="2:12" ht="25.5" customHeight="1" x14ac:dyDescent="0.25">
      <c r="B151" s="470"/>
      <c r="C151" s="531"/>
      <c r="D151" s="861" t="str">
        <f>Translations!$B$1127</f>
        <v>If you use this report for CORSIA purposes, please confirm here if you are using an applicable emission estimation tool:</v>
      </c>
      <c r="E151" s="876"/>
      <c r="F151" s="876"/>
      <c r="G151" s="876"/>
      <c r="H151" s="876"/>
      <c r="I151" s="876"/>
      <c r="J151" s="876"/>
      <c r="K151" s="876"/>
      <c r="L151" s="471"/>
    </row>
    <row r="152" spans="2:12" ht="4.95" customHeight="1" x14ac:dyDescent="0.25">
      <c r="B152" s="470"/>
      <c r="C152" s="530"/>
      <c r="L152" s="471"/>
    </row>
    <row r="153" spans="2:12" ht="15" customHeight="1" x14ac:dyDescent="0.25">
      <c r="B153" s="470"/>
      <c r="C153" s="531" t="s">
        <v>552</v>
      </c>
      <c r="D153" s="861" t="str">
        <f>Translations!$B$1128</f>
        <v>An emission estimation tool was used for all emissions under CORSIA:</v>
      </c>
      <c r="E153" s="876"/>
      <c r="F153" s="876"/>
      <c r="G153" s="876"/>
      <c r="H153" s="876"/>
      <c r="I153" s="876"/>
      <c r="J153" s="892"/>
      <c r="K153" s="472"/>
      <c r="L153" s="471"/>
    </row>
    <row r="154" spans="2:12" ht="4.95" customHeight="1" x14ac:dyDescent="0.25">
      <c r="B154" s="470"/>
      <c r="C154" s="530"/>
      <c r="L154" s="471"/>
    </row>
    <row r="155" spans="2:12" ht="15" customHeight="1" x14ac:dyDescent="0.25">
      <c r="B155" s="470"/>
      <c r="C155" s="531" t="s">
        <v>257</v>
      </c>
      <c r="D155" s="861" t="str">
        <f>Translations!$B$1129</f>
        <v>An emission estimation tool was used only for emissions without offsetting requirements:</v>
      </c>
      <c r="E155" s="876"/>
      <c r="F155" s="876"/>
      <c r="G155" s="876"/>
      <c r="H155" s="876"/>
      <c r="I155" s="876"/>
      <c r="J155" s="892"/>
      <c r="K155" s="472"/>
      <c r="L155" s="471"/>
    </row>
    <row r="156" spans="2:12" ht="12.75" customHeight="1" x14ac:dyDescent="0.25">
      <c r="B156" s="470"/>
      <c r="C156" s="530"/>
      <c r="D156" s="879" t="str">
        <f>Translations!$B$1230</f>
        <v>This option is only relevant for emissions taking place from 2021 onwards.</v>
      </c>
      <c r="E156" s="880"/>
      <c r="F156" s="880"/>
      <c r="G156" s="880"/>
      <c r="H156" s="880"/>
      <c r="I156" s="880"/>
      <c r="J156" s="880"/>
      <c r="K156" s="880"/>
      <c r="L156" s="471"/>
    </row>
    <row r="157" spans="2:12" ht="4.95" customHeight="1" x14ac:dyDescent="0.25">
      <c r="B157" s="470"/>
      <c r="C157" s="470"/>
      <c r="D157" s="470"/>
      <c r="E157" s="470"/>
      <c r="F157" s="470"/>
      <c r="G157" s="470"/>
      <c r="H157" s="470"/>
      <c r="I157" s="470"/>
      <c r="J157" s="470"/>
      <c r="K157" s="470"/>
      <c r="L157" s="471"/>
    </row>
    <row r="158" spans="2:12" ht="15" customHeight="1" x14ac:dyDescent="0.25"/>
    <row r="159" spans="2:12" ht="15" customHeight="1" x14ac:dyDescent="0.25">
      <c r="C159" s="136">
        <v>7</v>
      </c>
      <c r="D159" s="103" t="str">
        <f>Translations!$B$846</f>
        <v>Approach for data gaps</v>
      </c>
      <c r="E159" s="103"/>
      <c r="F159" s="103"/>
      <c r="G159" s="103"/>
      <c r="H159" s="103"/>
      <c r="I159" s="103"/>
      <c r="J159" s="103"/>
      <c r="K159" s="103"/>
    </row>
    <row r="160" spans="2:12" ht="38.25" customHeight="1" x14ac:dyDescent="0.25">
      <c r="C160" s="86"/>
      <c r="D160" s="957" t="str">
        <f>Translations!$B$1275</f>
        <v>For limiting administrative burden, this sections (a) and (b) should cover emissions of both systems, EU ETS and CH ETS. Data gaps relevant for CORSIA can be included, too.</v>
      </c>
      <c r="E160" s="957"/>
      <c r="F160" s="957"/>
      <c r="G160" s="957"/>
      <c r="H160" s="957"/>
      <c r="I160" s="957"/>
      <c r="J160" s="957"/>
      <c r="K160" s="957"/>
    </row>
    <row r="161" spans="1:13" ht="15" customHeight="1" x14ac:dyDescent="0.25">
      <c r="C161" s="147" t="s">
        <v>244</v>
      </c>
      <c r="D161" s="888" t="str">
        <f>Translations!$B$960</f>
        <v>List of data gaps occurred and method of determining surrogate data</v>
      </c>
      <c r="E161" s="888"/>
      <c r="F161" s="888"/>
      <c r="G161" s="888"/>
      <c r="H161" s="888"/>
      <c r="I161" s="888"/>
      <c r="J161" s="888"/>
      <c r="K161" s="888"/>
    </row>
    <row r="162" spans="1:13" ht="25.5" customHeight="1" x14ac:dyDescent="0.25">
      <c r="C162" s="86"/>
      <c r="D162" s="879" t="str">
        <f>Translations!$B$961</f>
        <v>In accordance with Article 65(2) of the MRR data gaps must be closed by a method defined in the monitoring plan, or if this is not possible, by using a tool which may be used for the small emitters approach.</v>
      </c>
      <c r="E162" s="785"/>
      <c r="F162" s="785"/>
      <c r="G162" s="785"/>
      <c r="H162" s="785"/>
      <c r="I162" s="785"/>
      <c r="J162" s="785"/>
      <c r="K162" s="785"/>
    </row>
    <row r="163" spans="1:13" ht="38.25" customHeight="1" x14ac:dyDescent="0.25">
      <c r="C163" s="86"/>
      <c r="D163" s="886"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163" s="887"/>
      <c r="F163" s="887"/>
      <c r="G163" s="887"/>
      <c r="H163" s="887"/>
      <c r="I163" s="887"/>
      <c r="J163" s="887"/>
      <c r="K163" s="887"/>
    </row>
    <row r="164" spans="1:13" ht="5.0999999999999996" customHeight="1" x14ac:dyDescent="0.25">
      <c r="C164" s="86"/>
      <c r="D164" s="86"/>
      <c r="E164" s="86"/>
      <c r="F164" s="86"/>
      <c r="G164" s="86"/>
      <c r="H164" s="86"/>
      <c r="I164" s="86"/>
      <c r="J164" s="86"/>
      <c r="K164" s="86"/>
    </row>
    <row r="165" spans="1:13" s="70" customFormat="1" ht="12.75" customHeight="1" x14ac:dyDescent="0.25">
      <c r="A165" s="176"/>
      <c r="D165" s="885" t="str">
        <f>Translations!$B$963</f>
        <v>The table should be filled as follows:</v>
      </c>
      <c r="E165" s="885"/>
      <c r="F165" s="885"/>
      <c r="G165" s="885"/>
      <c r="H165" s="885"/>
      <c r="I165" s="885"/>
      <c r="J165" s="885"/>
      <c r="K165" s="885"/>
      <c r="L165" s="105"/>
      <c r="M165" s="177"/>
    </row>
    <row r="166" spans="1:13" s="70" customFormat="1" ht="25.5" customHeight="1" x14ac:dyDescent="0.25">
      <c r="A166" s="176"/>
      <c r="D166" s="178" t="str">
        <f>Translations!$B$964</f>
        <v>Reference</v>
      </c>
      <c r="E166" s="884" t="str">
        <f>Translations!$B$965</f>
        <v>Here the data gap should be specified, either by referencing the aircraft, aerodrome, flight numbers etc. for which the data gap occurred, and/or the start and end date of the period where the gap occurred.</v>
      </c>
      <c r="F166" s="884"/>
      <c r="G166" s="884"/>
      <c r="H166" s="884"/>
      <c r="I166" s="884"/>
      <c r="J166" s="884"/>
      <c r="K166" s="884"/>
      <c r="L166" s="105"/>
      <c r="M166" s="177"/>
    </row>
    <row r="167" spans="1:13" s="70" customFormat="1" ht="12.75" customHeight="1" x14ac:dyDescent="0.25">
      <c r="A167" s="176"/>
      <c r="D167" s="178" t="str">
        <f>Translations!$B$966</f>
        <v>Reason</v>
      </c>
      <c r="E167" s="884" t="str">
        <f>Translations!$B$967</f>
        <v>Please describe here the reason why the data gap occurred.</v>
      </c>
      <c r="F167" s="884"/>
      <c r="G167" s="884"/>
      <c r="H167" s="884"/>
      <c r="I167" s="884"/>
      <c r="J167" s="884"/>
      <c r="K167" s="884"/>
      <c r="L167" s="105"/>
      <c r="M167" s="177"/>
    </row>
    <row r="168" spans="1:13" s="70" customFormat="1" ht="25.5" customHeight="1" x14ac:dyDescent="0.25">
      <c r="A168" s="176"/>
      <c r="D168" s="178" t="str">
        <f>Translations!$B$968</f>
        <v>Type</v>
      </c>
      <c r="E168" s="884" t="str">
        <f>Translations!$B$969</f>
        <v>Please describe here the type of data gap, such as "density measurement not available", "fuel uplift not available", "flights missing activity list", etc.</v>
      </c>
      <c r="F168" s="884"/>
      <c r="G168" s="884"/>
      <c r="H168" s="884"/>
      <c r="I168" s="884"/>
      <c r="J168" s="884"/>
      <c r="K168" s="884"/>
      <c r="L168" s="105"/>
      <c r="M168" s="177"/>
    </row>
    <row r="169" spans="1:13" s="70" customFormat="1" ht="25.5" customHeight="1" x14ac:dyDescent="0.25">
      <c r="A169" s="176"/>
      <c r="D169" s="178" t="str">
        <f>Translations!$B$970</f>
        <v>Replacement method</v>
      </c>
      <c r="E169" s="884" t="str">
        <f>Translations!$B$971</f>
        <v>please indicate the method of determining surrogate data, by referencing the procedure in your monitoring plan, or by "small emitter tool" etc.</v>
      </c>
      <c r="F169" s="884"/>
      <c r="G169" s="884"/>
      <c r="H169" s="884"/>
      <c r="I169" s="884"/>
      <c r="J169" s="884"/>
      <c r="K169" s="884"/>
      <c r="L169" s="105"/>
      <c r="M169" s="177"/>
    </row>
    <row r="170" spans="1:13" s="70" customFormat="1" ht="25.5" customHeight="1" x14ac:dyDescent="0.25">
      <c r="A170" s="176"/>
      <c r="D170" s="178" t="str">
        <f>Translations!$B$972</f>
        <v>Emissions</v>
      </c>
      <c r="E170" s="884" t="str">
        <f>Translations!$B$1138</f>
        <v>Please give here the amount of emissions which are affected by the data gap. This figure must be INCLUDED in section 5 and/or section 12 depending on the type.</v>
      </c>
      <c r="F170" s="884"/>
      <c r="G170" s="884"/>
      <c r="H170" s="884"/>
      <c r="I170" s="884"/>
      <c r="J170" s="884"/>
      <c r="K170" s="884"/>
      <c r="L170" s="105"/>
      <c r="M170" s="177"/>
    </row>
    <row r="171" spans="1:13" ht="5.0999999999999996" customHeight="1" x14ac:dyDescent="0.25">
      <c r="C171" s="86"/>
      <c r="D171" s="86"/>
      <c r="E171" s="86"/>
      <c r="F171" s="86"/>
      <c r="G171" s="86"/>
      <c r="H171" s="86"/>
      <c r="I171" s="86"/>
      <c r="J171" s="86"/>
      <c r="K171" s="86"/>
    </row>
    <row r="172" spans="1:13" ht="15" customHeight="1" x14ac:dyDescent="0.25">
      <c r="B172" s="682"/>
      <c r="C172" s="86"/>
      <c r="D172" s="940" t="str">
        <f>Translations!$B$964</f>
        <v>Reference</v>
      </c>
      <c r="E172" s="941"/>
      <c r="F172" s="319" t="str">
        <f>Translations!$B$966</f>
        <v>Reason</v>
      </c>
      <c r="G172" s="934" t="str">
        <f>Translations!$B$968</f>
        <v>Type</v>
      </c>
      <c r="H172" s="935"/>
      <c r="I172" s="934" t="str">
        <f>Translations!$B$970</f>
        <v>Replacement method</v>
      </c>
      <c r="J172" s="935"/>
      <c r="K172" s="238" t="str">
        <f>Translations!$B$972</f>
        <v>Emissions</v>
      </c>
      <c r="L172" s="682"/>
    </row>
    <row r="173" spans="1:13" ht="15" customHeight="1" x14ac:dyDescent="0.25">
      <c r="B173" s="682"/>
      <c r="C173" s="86"/>
      <c r="D173" s="936"/>
      <c r="E173" s="937"/>
      <c r="F173" s="318"/>
      <c r="G173" s="938"/>
      <c r="H173" s="939"/>
      <c r="I173" s="938"/>
      <c r="J173" s="939"/>
      <c r="K173" s="239"/>
      <c r="L173" s="682"/>
    </row>
    <row r="174" spans="1:13" ht="15" customHeight="1" x14ac:dyDescent="0.25">
      <c r="B174" s="682"/>
      <c r="C174" s="86"/>
      <c r="D174" s="936"/>
      <c r="E174" s="937"/>
      <c r="F174" s="318"/>
      <c r="G174" s="938"/>
      <c r="H174" s="939"/>
      <c r="I174" s="938"/>
      <c r="J174" s="939"/>
      <c r="K174" s="239"/>
      <c r="L174" s="682"/>
    </row>
    <row r="175" spans="1:13" ht="15" customHeight="1" x14ac:dyDescent="0.25">
      <c r="B175" s="682"/>
      <c r="C175" s="86"/>
      <c r="D175" s="936"/>
      <c r="E175" s="937"/>
      <c r="F175" s="318"/>
      <c r="G175" s="938"/>
      <c r="H175" s="939"/>
      <c r="I175" s="938"/>
      <c r="J175" s="939"/>
      <c r="K175" s="239"/>
      <c r="L175" s="682"/>
    </row>
    <row r="176" spans="1:13" ht="15" customHeight="1" x14ac:dyDescent="0.25">
      <c r="B176" s="682"/>
      <c r="C176" s="86"/>
      <c r="D176" s="936"/>
      <c r="E176" s="937"/>
      <c r="F176" s="318"/>
      <c r="G176" s="938"/>
      <c r="H176" s="939"/>
      <c r="I176" s="938"/>
      <c r="J176" s="939"/>
      <c r="K176" s="239"/>
      <c r="L176" s="682"/>
    </row>
    <row r="177" spans="1:13" ht="15" customHeight="1" x14ac:dyDescent="0.25">
      <c r="B177" s="682"/>
      <c r="C177" s="86"/>
      <c r="D177" s="936"/>
      <c r="E177" s="937"/>
      <c r="F177" s="318"/>
      <c r="G177" s="938"/>
      <c r="H177" s="939"/>
      <c r="I177" s="938"/>
      <c r="J177" s="939"/>
      <c r="K177" s="239"/>
      <c r="L177" s="682"/>
    </row>
    <row r="178" spans="1:13" ht="15" customHeight="1" x14ac:dyDescent="0.25">
      <c r="B178" s="682"/>
      <c r="C178" s="86"/>
      <c r="D178" s="936"/>
      <c r="E178" s="937"/>
      <c r="F178" s="318"/>
      <c r="G178" s="938"/>
      <c r="H178" s="939"/>
      <c r="I178" s="938"/>
      <c r="J178" s="939"/>
      <c r="K178" s="239"/>
      <c r="L178" s="682"/>
    </row>
    <row r="179" spans="1:13" ht="15" customHeight="1" x14ac:dyDescent="0.25">
      <c r="B179" s="682"/>
      <c r="C179" s="86"/>
      <c r="D179" s="936"/>
      <c r="E179" s="937"/>
      <c r="F179" s="318"/>
      <c r="G179" s="938"/>
      <c r="H179" s="939"/>
      <c r="I179" s="938"/>
      <c r="J179" s="939"/>
      <c r="K179" s="239"/>
      <c r="L179" s="682"/>
    </row>
    <row r="180" spans="1:13" ht="15" customHeight="1" x14ac:dyDescent="0.25">
      <c r="B180" s="682"/>
      <c r="C180" s="86"/>
      <c r="D180" s="936"/>
      <c r="E180" s="937"/>
      <c r="F180" s="318"/>
      <c r="G180" s="938"/>
      <c r="H180" s="939"/>
      <c r="I180" s="938"/>
      <c r="J180" s="939"/>
      <c r="K180" s="239"/>
      <c r="L180" s="682"/>
    </row>
    <row r="181" spans="1:13" ht="15" customHeight="1" x14ac:dyDescent="0.25">
      <c r="B181" s="682"/>
      <c r="C181" s="86"/>
      <c r="D181" s="936"/>
      <c r="E181" s="937"/>
      <c r="F181" s="318"/>
      <c r="G181" s="938"/>
      <c r="H181" s="939"/>
      <c r="I181" s="938"/>
      <c r="J181" s="939"/>
      <c r="K181" s="239"/>
      <c r="L181" s="682"/>
    </row>
    <row r="182" spans="1:13" ht="15" customHeight="1" x14ac:dyDescent="0.25">
      <c r="B182" s="682"/>
      <c r="C182" s="86"/>
      <c r="D182" s="936"/>
      <c r="E182" s="937"/>
      <c r="F182" s="318"/>
      <c r="G182" s="938"/>
      <c r="H182" s="939"/>
      <c r="I182" s="938"/>
      <c r="J182" s="939"/>
      <c r="K182" s="239"/>
      <c r="L182" s="682"/>
    </row>
    <row r="183" spans="1:13" ht="15" customHeight="1" x14ac:dyDescent="0.25">
      <c r="B183" s="682"/>
      <c r="C183" s="86"/>
      <c r="D183" s="936"/>
      <c r="E183" s="937"/>
      <c r="F183" s="318"/>
      <c r="G183" s="938"/>
      <c r="H183" s="939"/>
      <c r="I183" s="938"/>
      <c r="J183" s="939"/>
      <c r="K183" s="239"/>
      <c r="L183" s="682"/>
    </row>
    <row r="184" spans="1:13" ht="15" customHeight="1" x14ac:dyDescent="0.25">
      <c r="B184" s="682"/>
      <c r="C184" s="86"/>
      <c r="D184" s="942" t="s">
        <v>1457</v>
      </c>
      <c r="E184" s="943"/>
      <c r="F184" s="541" t="s">
        <v>1457</v>
      </c>
      <c r="G184" s="944" t="s">
        <v>1457</v>
      </c>
      <c r="H184" s="945"/>
      <c r="I184" s="944" t="s">
        <v>1457</v>
      </c>
      <c r="J184" s="945"/>
      <c r="K184" s="542" t="s">
        <v>1457</v>
      </c>
      <c r="L184" s="682"/>
    </row>
    <row r="185" spans="1:13" s="70" customFormat="1" ht="12.75" customHeight="1" x14ac:dyDescent="0.25">
      <c r="A185" s="176"/>
      <c r="B185" s="682"/>
      <c r="D185" s="885" t="str">
        <f>Translations!$B$1139</f>
        <v>If required, you may add further rows above the "end" markers by inserting rows above this one. This is best done by inserting a copied row.</v>
      </c>
      <c r="E185" s="885"/>
      <c r="F185" s="885"/>
      <c r="G185" s="885"/>
      <c r="H185" s="885"/>
      <c r="I185" s="885"/>
      <c r="J185" s="885"/>
      <c r="K185" s="885"/>
      <c r="L185" s="682"/>
      <c r="M185" s="177"/>
    </row>
    <row r="186" spans="1:13" s="418" customFormat="1" ht="12.75" customHeight="1" x14ac:dyDescent="0.25">
      <c r="A186" s="176"/>
      <c r="B186" s="682"/>
      <c r="D186" s="510"/>
      <c r="E186" s="417"/>
      <c r="F186" s="417"/>
      <c r="G186" s="417"/>
      <c r="H186" s="417"/>
      <c r="I186" s="417"/>
      <c r="J186" s="417"/>
      <c r="K186" s="417"/>
      <c r="L186" s="682"/>
      <c r="M186" s="177"/>
    </row>
    <row r="187" spans="1:13" s="418" customFormat="1" ht="12.75" customHeight="1" x14ac:dyDescent="0.25">
      <c r="A187" s="176"/>
      <c r="B187" s="682"/>
      <c r="C187" s="147" t="s">
        <v>247</v>
      </c>
      <c r="D187" s="861" t="str">
        <f>Translations!$B$1276</f>
        <v>Percentage of EU/CH ETS flights for which data gaps occurred (rounded to nearest 0.1%)</v>
      </c>
      <c r="E187" s="876"/>
      <c r="F187" s="876"/>
      <c r="G187" s="876"/>
      <c r="H187" s="876"/>
      <c r="I187" s="876"/>
      <c r="J187" s="876"/>
      <c r="K187" s="473"/>
      <c r="L187" s="682"/>
      <c r="M187" s="177"/>
    </row>
    <row r="188" spans="1:13" s="418" customFormat="1" ht="12.75" customHeight="1" x14ac:dyDescent="0.25">
      <c r="A188" s="176"/>
      <c r="D188" s="417"/>
      <c r="E188" s="417"/>
      <c r="F188" s="417"/>
      <c r="G188" s="417"/>
      <c r="H188" s="417"/>
      <c r="I188" s="417"/>
      <c r="J188" s="417"/>
      <c r="K188" s="417"/>
      <c r="L188" s="105"/>
      <c r="M188" s="177"/>
    </row>
    <row r="189" spans="1:13" s="418" customFormat="1" ht="4.95" customHeight="1" x14ac:dyDescent="0.25">
      <c r="A189" s="176"/>
      <c r="B189" s="474"/>
      <c r="C189" s="474"/>
      <c r="D189" s="475"/>
      <c r="E189" s="476"/>
      <c r="F189" s="476"/>
      <c r="G189" s="476"/>
      <c r="H189" s="476"/>
      <c r="I189" s="476"/>
      <c r="J189" s="476"/>
      <c r="K189" s="476"/>
      <c r="L189" s="475"/>
      <c r="M189" s="177"/>
    </row>
    <row r="190" spans="1:13" s="418" customFormat="1" ht="25.5" customHeight="1" x14ac:dyDescent="0.25">
      <c r="A190" s="176"/>
      <c r="B190" s="474"/>
      <c r="C190" s="147" t="s">
        <v>283</v>
      </c>
      <c r="D190" s="861" t="str">
        <f>Translations!$B$1141</f>
        <v>Percentage of international (CORSIA) flights for which data gaps occurred (rounded to nearest 0.1%)</v>
      </c>
      <c r="E190" s="876"/>
      <c r="F190" s="876"/>
      <c r="G190" s="876"/>
      <c r="H190" s="876"/>
      <c r="I190" s="876"/>
      <c r="J190" s="876"/>
      <c r="K190" s="473"/>
      <c r="L190" s="475"/>
      <c r="M190" s="177"/>
    </row>
    <row r="191" spans="1:13" s="418" customFormat="1" ht="25.95" customHeight="1" x14ac:dyDescent="0.25">
      <c r="A191" s="176"/>
      <c r="B191" s="474"/>
      <c r="D191" s="885" t="str">
        <f>Translations!$B$1277</f>
        <v>Note: If unclear in the table above, whether data gaps apply to EU ETS, CH ETS, CORSIA, or more than one data set, please add relevant information in the table, e.g. by specifying it in the "type" column.</v>
      </c>
      <c r="E191" s="809"/>
      <c r="F191" s="809"/>
      <c r="G191" s="809"/>
      <c r="H191" s="809"/>
      <c r="I191" s="809"/>
      <c r="J191" s="809"/>
      <c r="K191" s="809"/>
      <c r="L191" s="475"/>
      <c r="M191" s="177"/>
    </row>
    <row r="192" spans="1:13" s="418" customFormat="1" ht="4.95" customHeight="1" x14ac:dyDescent="0.25">
      <c r="A192" s="176"/>
      <c r="B192" s="474"/>
      <c r="C192" s="474"/>
      <c r="D192" s="475"/>
      <c r="E192" s="476"/>
      <c r="F192" s="476"/>
      <c r="G192" s="476"/>
      <c r="H192" s="476"/>
      <c r="I192" s="476"/>
      <c r="J192" s="476"/>
      <c r="K192" s="476"/>
      <c r="L192" s="475"/>
      <c r="M192" s="177"/>
    </row>
    <row r="193" spans="1:13" s="418" customFormat="1" ht="12.75" customHeight="1" x14ac:dyDescent="0.25">
      <c r="A193" s="176"/>
      <c r="D193" s="417"/>
      <c r="E193" s="417"/>
      <c r="F193" s="417"/>
      <c r="G193" s="417"/>
      <c r="H193" s="417"/>
      <c r="I193" s="417"/>
      <c r="J193" s="417"/>
      <c r="K193" s="417"/>
      <c r="L193" s="105"/>
      <c r="M193" s="177"/>
    </row>
    <row r="195" spans="1:13" x14ac:dyDescent="0.25">
      <c r="C195" s="152"/>
      <c r="D195" s="933" t="str">
        <f>Translations!$B$974</f>
        <v>&lt;&lt;&lt; Click here to proceed to section 8 "Detailed emission data" &gt;&gt;&gt;</v>
      </c>
      <c r="E195" s="933"/>
      <c r="F195" s="933"/>
      <c r="G195" s="933"/>
      <c r="H195" s="933"/>
      <c r="I195" s="152"/>
      <c r="J195" s="152"/>
      <c r="K195" s="152"/>
    </row>
  </sheetData>
  <sheetProtection sheet="1" objects="1" scenarios="1" formatCells="0" formatColumns="0" formatRows="0" insertColumns="0" insertRows="0"/>
  <mergeCells count="194">
    <mergeCell ref="D119:H119"/>
    <mergeCell ref="D120:H120"/>
    <mergeCell ref="D124:K124"/>
    <mergeCell ref="D160:K160"/>
    <mergeCell ref="E108:F108"/>
    <mergeCell ref="E109:F109"/>
    <mergeCell ref="E110:F110"/>
    <mergeCell ref="E111:F111"/>
    <mergeCell ref="E112:F112"/>
    <mergeCell ref="E113:F113"/>
    <mergeCell ref="D114:K114"/>
    <mergeCell ref="D116:H116"/>
    <mergeCell ref="D117:K117"/>
    <mergeCell ref="I128:K128"/>
    <mergeCell ref="D126:K126"/>
    <mergeCell ref="D127:K127"/>
    <mergeCell ref="D139:G139"/>
    <mergeCell ref="E100:F100"/>
    <mergeCell ref="E101:F101"/>
    <mergeCell ref="E102:F102"/>
    <mergeCell ref="E103:F103"/>
    <mergeCell ref="E104:F104"/>
    <mergeCell ref="E105:F105"/>
    <mergeCell ref="E106:F106"/>
    <mergeCell ref="E107:F107"/>
    <mergeCell ref="D22:J22"/>
    <mergeCell ref="D23:J23"/>
    <mergeCell ref="D24:J24"/>
    <mergeCell ref="E45:G45"/>
    <mergeCell ref="E46:G46"/>
    <mergeCell ref="E47:G47"/>
    <mergeCell ref="E83:F83"/>
    <mergeCell ref="E84:F84"/>
    <mergeCell ref="E80:F80"/>
    <mergeCell ref="E81:F81"/>
    <mergeCell ref="E82:F82"/>
    <mergeCell ref="E85:F85"/>
    <mergeCell ref="D67:K67"/>
    <mergeCell ref="E68:K68"/>
    <mergeCell ref="E69:K69"/>
    <mergeCell ref="E70:K70"/>
    <mergeCell ref="D20:K20"/>
    <mergeCell ref="D98:K98"/>
    <mergeCell ref="D52:K52"/>
    <mergeCell ref="J146:K146"/>
    <mergeCell ref="J148:K148"/>
    <mergeCell ref="I53:J53"/>
    <mergeCell ref="I54:J54"/>
    <mergeCell ref="I55:J55"/>
    <mergeCell ref="I56:J56"/>
    <mergeCell ref="I57:J57"/>
    <mergeCell ref="I58:J58"/>
    <mergeCell ref="I59:J59"/>
    <mergeCell ref="I60:J60"/>
    <mergeCell ref="I61:J61"/>
    <mergeCell ref="D55:E55"/>
    <mergeCell ref="D56:E56"/>
    <mergeCell ref="D57:E57"/>
    <mergeCell ref="D58:E58"/>
    <mergeCell ref="D59:E59"/>
    <mergeCell ref="D60:E60"/>
    <mergeCell ref="G55:H55"/>
    <mergeCell ref="G56:H56"/>
    <mergeCell ref="G57:H57"/>
    <mergeCell ref="D94:H94"/>
    <mergeCell ref="D177:E177"/>
    <mergeCell ref="D178:E178"/>
    <mergeCell ref="D179:E179"/>
    <mergeCell ref="D180:E180"/>
    <mergeCell ref="D155:J155"/>
    <mergeCell ref="D156:K156"/>
    <mergeCell ref="E38:G38"/>
    <mergeCell ref="D125:K125"/>
    <mergeCell ref="E40:G40"/>
    <mergeCell ref="E41:G41"/>
    <mergeCell ref="D48:K48"/>
    <mergeCell ref="G62:H62"/>
    <mergeCell ref="G63:H63"/>
    <mergeCell ref="I62:J62"/>
    <mergeCell ref="I63:J63"/>
    <mergeCell ref="D62:E62"/>
    <mergeCell ref="D63:E63"/>
    <mergeCell ref="D91:K91"/>
    <mergeCell ref="D90:H90"/>
    <mergeCell ref="D88:K88"/>
    <mergeCell ref="E86:F86"/>
    <mergeCell ref="E87:F87"/>
    <mergeCell ref="G58:H58"/>
    <mergeCell ref="G59:H59"/>
    <mergeCell ref="D191:K191"/>
    <mergeCell ref="D187:J187"/>
    <mergeCell ref="D183:E183"/>
    <mergeCell ref="D184:E184"/>
    <mergeCell ref="G184:H184"/>
    <mergeCell ref="G178:H178"/>
    <mergeCell ref="I184:J184"/>
    <mergeCell ref="D185:K185"/>
    <mergeCell ref="G182:H182"/>
    <mergeCell ref="I182:J182"/>
    <mergeCell ref="G183:H183"/>
    <mergeCell ref="I183:J183"/>
    <mergeCell ref="D190:J190"/>
    <mergeCell ref="G181:H181"/>
    <mergeCell ref="I181:J181"/>
    <mergeCell ref="D181:E181"/>
    <mergeCell ref="D182:E182"/>
    <mergeCell ref="I179:J179"/>
    <mergeCell ref="G180:H180"/>
    <mergeCell ref="I180:J180"/>
    <mergeCell ref="D195:H195"/>
    <mergeCell ref="E166:K166"/>
    <mergeCell ref="E168:K168"/>
    <mergeCell ref="E169:K169"/>
    <mergeCell ref="E170:K170"/>
    <mergeCell ref="G172:H172"/>
    <mergeCell ref="I172:J172"/>
    <mergeCell ref="D174:E174"/>
    <mergeCell ref="D175:E175"/>
    <mergeCell ref="D176:E176"/>
    <mergeCell ref="G175:H175"/>
    <mergeCell ref="I175:J175"/>
    <mergeCell ref="G176:H176"/>
    <mergeCell ref="I176:J176"/>
    <mergeCell ref="G177:H177"/>
    <mergeCell ref="I177:J177"/>
    <mergeCell ref="I178:J178"/>
    <mergeCell ref="G179:H179"/>
    <mergeCell ref="G174:H174"/>
    <mergeCell ref="I174:J174"/>
    <mergeCell ref="G173:H173"/>
    <mergeCell ref="I173:J173"/>
    <mergeCell ref="D172:E172"/>
    <mergeCell ref="D173:E173"/>
    <mergeCell ref="C3:K3"/>
    <mergeCell ref="I9:K9"/>
    <mergeCell ref="D14:K14"/>
    <mergeCell ref="D15:K15"/>
    <mergeCell ref="D5:K5"/>
    <mergeCell ref="D7:H7"/>
    <mergeCell ref="D9:H9"/>
    <mergeCell ref="I12:K12"/>
    <mergeCell ref="D11:K11"/>
    <mergeCell ref="I7:K7"/>
    <mergeCell ref="D6:K6"/>
    <mergeCell ref="E72:K72"/>
    <mergeCell ref="E71:K71"/>
    <mergeCell ref="D51:K51"/>
    <mergeCell ref="D64:K64"/>
    <mergeCell ref="D53:E53"/>
    <mergeCell ref="D54:E54"/>
    <mergeCell ref="G60:H60"/>
    <mergeCell ref="G61:H61"/>
    <mergeCell ref="D61:E61"/>
    <mergeCell ref="G53:H53"/>
    <mergeCell ref="G54:H54"/>
    <mergeCell ref="D16:K16"/>
    <mergeCell ref="D17:K17"/>
    <mergeCell ref="E74:F74"/>
    <mergeCell ref="E75:F75"/>
    <mergeCell ref="E34:G34"/>
    <mergeCell ref="E35:G35"/>
    <mergeCell ref="E36:G36"/>
    <mergeCell ref="E37:G37"/>
    <mergeCell ref="D93:H93"/>
    <mergeCell ref="D32:K32"/>
    <mergeCell ref="E28:K28"/>
    <mergeCell ref="E29:K29"/>
    <mergeCell ref="E30:K30"/>
    <mergeCell ref="E31:K31"/>
    <mergeCell ref="E42:G42"/>
    <mergeCell ref="E43:G43"/>
    <mergeCell ref="E44:G44"/>
    <mergeCell ref="E76:F76"/>
    <mergeCell ref="E77:F77"/>
    <mergeCell ref="E78:F78"/>
    <mergeCell ref="E79:F79"/>
    <mergeCell ref="D21:J21"/>
    <mergeCell ref="D27:K27"/>
    <mergeCell ref="E39:G39"/>
    <mergeCell ref="E167:K167"/>
    <mergeCell ref="D165:K165"/>
    <mergeCell ref="D162:K162"/>
    <mergeCell ref="D163:K163"/>
    <mergeCell ref="D130:K130"/>
    <mergeCell ref="D138:K138"/>
    <mergeCell ref="H136:K136"/>
    <mergeCell ref="D142:K142"/>
    <mergeCell ref="D161:K161"/>
    <mergeCell ref="D131:K131"/>
    <mergeCell ref="D151:K151"/>
    <mergeCell ref="D153:J153"/>
    <mergeCell ref="J141:K141"/>
    <mergeCell ref="D143:K143"/>
    <mergeCell ref="D144:K144"/>
  </mergeCells>
  <conditionalFormatting sqref="D130:K131 D147:K147 E148:I148 D146:J146">
    <cfRule type="expression" dxfId="283" priority="45" stopIfTrue="1">
      <formula>($M$128=TRUE)</formula>
    </cfRule>
  </conditionalFormatting>
  <conditionalFormatting sqref="G133:G135">
    <cfRule type="expression" dxfId="282" priority="46" stopIfTrue="1">
      <formula>($M$128=TRUE)</formula>
    </cfRule>
  </conditionalFormatting>
  <conditionalFormatting sqref="D14:K14">
    <cfRule type="expression" dxfId="281" priority="78" stopIfTrue="1">
      <formula>($M$12=TRUE)</formula>
    </cfRule>
  </conditionalFormatting>
  <conditionalFormatting sqref="D15:K15">
    <cfRule type="expression" dxfId="280" priority="79" stopIfTrue="1">
      <formula>($M$12=TRUE)</formula>
    </cfRule>
  </conditionalFormatting>
  <conditionalFormatting sqref="D16:K17">
    <cfRule type="expression" dxfId="279" priority="41" stopIfTrue="1">
      <formula>($M$12=TRUE)</formula>
    </cfRule>
  </conditionalFormatting>
  <conditionalFormatting sqref="D126:K126 D127">
    <cfRule type="expression" dxfId="278" priority="40" stopIfTrue="1">
      <formula>($M$128=TRUE)</formula>
    </cfRule>
  </conditionalFormatting>
  <conditionalFormatting sqref="D142:K142">
    <cfRule type="expression" dxfId="277" priority="39" stopIfTrue="1">
      <formula>($M$128=TRUE)</formula>
    </cfRule>
  </conditionalFormatting>
  <conditionalFormatting sqref="D143:K143">
    <cfRule type="expression" dxfId="276" priority="38" stopIfTrue="1">
      <formula>($M$128=TRUE)</formula>
    </cfRule>
  </conditionalFormatting>
  <conditionalFormatting sqref="D144:K145">
    <cfRule type="expression" dxfId="275" priority="37" stopIfTrue="1">
      <formula>($M$128=TRUE)</formula>
    </cfRule>
  </conditionalFormatting>
  <conditionalFormatting sqref="B150:L150 B151:D151 L151 B152:L152 B154:L154 B153:D153 K153:L153 B155 B156:D156 L155:L156">
    <cfRule type="expression" dxfId="274" priority="36">
      <formula>CONTR_CORSIAapplied=FALSE</formula>
    </cfRule>
  </conditionalFormatting>
  <conditionalFormatting sqref="B157:L157">
    <cfRule type="expression" dxfId="273" priority="35">
      <formula>CONTR_CORSIAapplied=FALSE</formula>
    </cfRule>
  </conditionalFormatting>
  <conditionalFormatting sqref="C155:D155 K155">
    <cfRule type="expression" dxfId="272" priority="34">
      <formula>CONTR_CORSIAapplied=FALSE</formula>
    </cfRule>
  </conditionalFormatting>
  <conditionalFormatting sqref="B189:L192">
    <cfRule type="expression" dxfId="271" priority="32">
      <formula>CONTR_CORSIAapplied=FALSE</formula>
    </cfRule>
  </conditionalFormatting>
  <conditionalFormatting sqref="B64:L94 I53:I62 C53:D62 F53:G62 C147:K147 B21:J21 L21 K24 B19:L20 B96:L120 B25:L49 L53:L63">
    <cfRule type="expression" dxfId="270" priority="30">
      <formula>CONTR_onlyCORSIA=TRUE</formula>
    </cfRule>
  </conditionalFormatting>
  <conditionalFormatting sqref="C125:K126 B149:L149 E148:I148 D146:J146 B124:C124 L124 C128:K138 C127:D127 C140:K145 C139:D139 H139:K139">
    <cfRule type="expression" dxfId="269" priority="29">
      <formula>CONTR_onlyCORSIA=TRUE</formula>
    </cfRule>
  </conditionalFormatting>
  <conditionalFormatting sqref="B188:L188 C186:K187">
    <cfRule type="expression" dxfId="268" priority="28">
      <formula>CONTR_onlyCORSIA=TRUE</formula>
    </cfRule>
  </conditionalFormatting>
  <conditionalFormatting sqref="B50:B51 L50:L51">
    <cfRule type="expression" dxfId="267" priority="27">
      <formula>CONTR_onlyCORSIA=TRUE</formula>
    </cfRule>
  </conditionalFormatting>
  <conditionalFormatting sqref="C50:K51">
    <cfRule type="expression" dxfId="266" priority="26">
      <formula>CONTR_onlyCORSIA=TRUE</formula>
    </cfRule>
  </conditionalFormatting>
  <conditionalFormatting sqref="K53:K62">
    <cfRule type="expression" dxfId="265" priority="24">
      <formula>CONTR_onlyCORSIA=TRUE</formula>
    </cfRule>
  </conditionalFormatting>
  <conditionalFormatting sqref="B52 L52">
    <cfRule type="expression" dxfId="264" priority="23">
      <formula>CONTR_onlyCORSIA=TRUE</formula>
    </cfRule>
  </conditionalFormatting>
  <conditionalFormatting sqref="C52:K52">
    <cfRule type="expression" dxfId="263" priority="22">
      <formula>CONTR_onlyCORSIA=TRUE</formula>
    </cfRule>
  </conditionalFormatting>
  <conditionalFormatting sqref="C146">
    <cfRule type="expression" dxfId="262" priority="21">
      <formula>CONTR_CORSIAapplied=FALSE</formula>
    </cfRule>
  </conditionalFormatting>
  <conditionalFormatting sqref="D148">
    <cfRule type="expression" dxfId="261" priority="20" stopIfTrue="1">
      <formula>($M$128=TRUE)</formula>
    </cfRule>
  </conditionalFormatting>
  <conditionalFormatting sqref="D148">
    <cfRule type="expression" dxfId="260" priority="19">
      <formula>CONTR_onlyCORSIA=TRUE</formula>
    </cfRule>
  </conditionalFormatting>
  <conditionalFormatting sqref="C148">
    <cfRule type="expression" dxfId="259" priority="18">
      <formula>CONTR_CORSIAapplied=FALSE</formula>
    </cfRule>
  </conditionalFormatting>
  <conditionalFormatting sqref="J148">
    <cfRule type="expression" dxfId="258" priority="17" stopIfTrue="1">
      <formula>($M$128=TRUE)</formula>
    </cfRule>
  </conditionalFormatting>
  <conditionalFormatting sqref="J148">
    <cfRule type="expression" dxfId="257" priority="16">
      <formula>CONTR_onlyCORSIA=TRUE</formula>
    </cfRule>
  </conditionalFormatting>
  <conditionalFormatting sqref="C63">
    <cfRule type="expression" dxfId="256" priority="15">
      <formula>CONTR_onlyCORSIA=TRUE</formula>
    </cfRule>
  </conditionalFormatting>
  <conditionalFormatting sqref="I63 D63 F63:G63">
    <cfRule type="expression" dxfId="255" priority="14">
      <formula>CONTR_onlyCORSIA=TRUE</formula>
    </cfRule>
  </conditionalFormatting>
  <conditionalFormatting sqref="K63">
    <cfRule type="expression" dxfId="254" priority="13">
      <formula>CONTR_onlyCORSIA=TRUE</formula>
    </cfRule>
  </conditionalFormatting>
  <conditionalFormatting sqref="D6:K6">
    <cfRule type="expression" dxfId="253" priority="12">
      <formula>CONTR_onlyCORSIA=TRUE</formula>
    </cfRule>
  </conditionalFormatting>
  <conditionalFormatting sqref="B22:L23 B24:J24 L24">
    <cfRule type="expression" dxfId="252" priority="11">
      <formula>CONTR_onlyCORSIA=TRUE</formula>
    </cfRule>
  </conditionalFormatting>
  <conditionalFormatting sqref="B53:B63">
    <cfRule type="expression" dxfId="251" priority="10">
      <formula>CONTR_onlyCORSIA=TRUE</formula>
    </cfRule>
  </conditionalFormatting>
  <conditionalFormatting sqref="B122:L122">
    <cfRule type="expression" dxfId="250" priority="9">
      <formula>CONTR_onlyCORSIA=TRUE</formula>
    </cfRule>
  </conditionalFormatting>
  <conditionalFormatting sqref="B95:L95">
    <cfRule type="expression" dxfId="249" priority="8">
      <formula>CONTR_onlyCORSIA=TRUE</formula>
    </cfRule>
  </conditionalFormatting>
  <conditionalFormatting sqref="B121:L121">
    <cfRule type="expression" dxfId="248" priority="7">
      <formula>CONTR_onlyCORSIA=TRUE</formula>
    </cfRule>
  </conditionalFormatting>
  <conditionalFormatting sqref="D124:K124">
    <cfRule type="expression" dxfId="247" priority="6">
      <formula>CONTR_onlyCORSIA=TRUE</formula>
    </cfRule>
  </conditionalFormatting>
  <conditionalFormatting sqref="D160:K160">
    <cfRule type="expression" dxfId="246" priority="5">
      <formula>CONTR_onlyCORSIA=TRUE</formula>
    </cfRule>
  </conditionalFormatting>
  <conditionalFormatting sqref="B125:B148">
    <cfRule type="expression" dxfId="245" priority="4">
      <formula>CONTR_onlyCORSIA=TRUE</formula>
    </cfRule>
  </conditionalFormatting>
  <conditionalFormatting sqref="L125:L148">
    <cfRule type="expression" dxfId="244" priority="3">
      <formula>CONTR_onlyCORSIA=TRUE</formula>
    </cfRule>
  </conditionalFormatting>
  <conditionalFormatting sqref="B172:B187">
    <cfRule type="expression" dxfId="243" priority="2">
      <formula>CONTR_onlyCORSIA=TRUE</formula>
    </cfRule>
  </conditionalFormatting>
  <conditionalFormatting sqref="L172:L187">
    <cfRule type="expression" dxfId="242" priority="1">
      <formula>CONTR_onlyCORSIA=TRUE</formula>
    </cfRule>
  </conditionalFormatting>
  <dataValidations count="3">
    <dataValidation type="list" allowBlank="1" showInputMessage="1" showErrorMessage="1" sqref="I12:K12 I128:K128 K153 K155" xr:uid="{00000000-0002-0000-0300-000000000000}">
      <formula1>TrueFalse</formula1>
    </dataValidation>
    <dataValidation type="list" allowBlank="1" showInputMessage="1" showErrorMessage="1" sqref="F54:F62" xr:uid="{00000000-0002-0000-0300-000001000000}">
      <formula1>CORSIA_FuelsList</formula1>
    </dataValidation>
    <dataValidation type="list" allowBlank="1" showInputMessage="1" showErrorMessage="1" sqref="J146:K146" xr:uid="{00000000-0002-0000-0300-000002000000}">
      <formula1>CommissionApprovedTools</formula1>
    </dataValidation>
  </dataValidations>
  <hyperlinks>
    <hyperlink ref="D195:H195" location="'Emissions Data'!A1" display="&lt;&lt;&lt; Click here to proceed to section 9 &quot;Detailed emission data&quot; &gt;&gt;&gt;" xr:uid="{00000000-0004-0000-0300-000000000000}"/>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22"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2:M182"/>
  <sheetViews>
    <sheetView showGridLines="0" zoomScale="130" zoomScaleNormal="130" zoomScaleSheetLayoutView="100" workbookViewId="0"/>
  </sheetViews>
  <sheetFormatPr defaultColWidth="11.44140625" defaultRowHeight="13.2" x14ac:dyDescent="0.25"/>
  <cols>
    <col min="1" max="1" width="3.109375" style="195" customWidth="1"/>
    <col min="2" max="2" width="5.33203125" style="195" customWidth="1"/>
    <col min="3" max="4" width="16.6640625" style="195" customWidth="1"/>
    <col min="5" max="10" width="12.6640625" style="195" customWidth="1"/>
    <col min="11" max="11" width="11.44140625" style="195"/>
    <col min="12" max="12" width="3.109375" style="195" customWidth="1"/>
    <col min="13" max="14" width="11.44140625" style="195" customWidth="1"/>
    <col min="15" max="16384" width="11.44140625" style="195"/>
  </cols>
  <sheetData>
    <row r="2" spans="1:13" ht="23.25" customHeight="1" x14ac:dyDescent="0.25">
      <c r="B2" s="194" t="str">
        <f>Translations!$B$1143</f>
        <v>EMISSION DATA PER COUNTRY AND FUEL – EU ETS</v>
      </c>
      <c r="C2" s="194"/>
      <c r="D2" s="194"/>
      <c r="E2" s="194"/>
      <c r="F2" s="194"/>
      <c r="G2" s="194"/>
      <c r="H2" s="194"/>
      <c r="I2" s="194"/>
    </row>
    <row r="4" spans="1:13" ht="15.6" x14ac:dyDescent="0.25">
      <c r="B4" s="237">
        <v>8</v>
      </c>
      <c r="C4" s="196" t="str">
        <f>Translations!$B$1039</f>
        <v>Detailed emissions data – EU ETS</v>
      </c>
      <c r="D4" s="196"/>
      <c r="E4" s="196"/>
      <c r="F4" s="196"/>
      <c r="G4" s="196"/>
      <c r="H4" s="196"/>
      <c r="I4" s="196"/>
      <c r="J4" s="196"/>
      <c r="K4" s="196"/>
    </row>
    <row r="6" spans="1:13" ht="28.5" customHeight="1" x14ac:dyDescent="0.25">
      <c r="B6" s="197" t="s">
        <v>244</v>
      </c>
      <c r="C6" s="969" t="str">
        <f>Translations!$B$976</f>
        <v>The following table is used for control purposes only. Please make sure that the totals are consistent with the result of section 5(c). The following sections (b) and (c) should be filled without any double counting of emissions.</v>
      </c>
      <c r="D6" s="870"/>
      <c r="E6" s="870"/>
      <c r="F6" s="870"/>
      <c r="G6" s="870"/>
      <c r="H6" s="870"/>
      <c r="I6" s="870"/>
      <c r="J6" s="870"/>
      <c r="K6" s="809"/>
    </row>
    <row r="7" spans="1:13" ht="55.5" customHeight="1" x14ac:dyDescent="0.25">
      <c r="B7" s="197"/>
      <c r="C7" s="969" t="str">
        <f>Translations!$B$977</f>
        <v>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v>
      </c>
      <c r="D7" s="984"/>
      <c r="E7" s="984"/>
      <c r="F7" s="984"/>
      <c r="G7" s="984"/>
      <c r="H7" s="984"/>
      <c r="I7" s="984"/>
      <c r="J7" s="984"/>
      <c r="K7" s="809"/>
    </row>
    <row r="8" spans="1:13" ht="25.5" customHeight="1" x14ac:dyDescent="0.25">
      <c r="B8" s="197"/>
      <c r="C8" s="969" t="str">
        <f>Translations!$B$978</f>
        <v>Note: Only fossil emissions are accounted for in this section. This includes biomass emissions for which sustainability criteria have not been proven.</v>
      </c>
      <c r="D8" s="984"/>
      <c r="E8" s="984"/>
      <c r="F8" s="984"/>
      <c r="G8" s="984"/>
      <c r="H8" s="984"/>
      <c r="I8" s="984"/>
      <c r="J8" s="984"/>
      <c r="K8" s="809"/>
    </row>
    <row r="9" spans="1:13" ht="13.8" thickBot="1" x14ac:dyDescent="0.3"/>
    <row r="10" spans="1:13" x14ac:dyDescent="0.25">
      <c r="C10" s="198"/>
      <c r="D10" s="199"/>
      <c r="E10" s="973" t="str">
        <f>Translations!$B$979</f>
        <v>Emissions from each Fuel [t CO2]</v>
      </c>
      <c r="F10" s="974"/>
      <c r="G10" s="974"/>
      <c r="H10" s="974"/>
      <c r="I10" s="974"/>
      <c r="J10" s="967" t="str">
        <f>Translations!$B$980</f>
        <v>TOTAL [t CO2]</v>
      </c>
      <c r="K10" s="965" t="str">
        <f>Translations!$B$1026</f>
        <v>Total number of flights</v>
      </c>
      <c r="L10" s="200"/>
    </row>
    <row r="11" spans="1:13" ht="30.6" x14ac:dyDescent="0.25">
      <c r="C11" s="201"/>
      <c r="D11" s="202"/>
      <c r="E11" s="203" t="str">
        <f>Translations!$B$981</f>
        <v>Jet kerosene (jet A1 or 
jet A)</v>
      </c>
      <c r="F11" s="203" t="str">
        <f>Translations!$B$274</f>
        <v>Jet gasoline (Jet B)</v>
      </c>
      <c r="G11" s="203" t="str">
        <f>Translations!$B$275</f>
        <v>Aviation gasoline (AvGas)</v>
      </c>
      <c r="H11" s="204" t="str">
        <f>Translations!$B$982</f>
        <v>Alternative fuel 1</v>
      </c>
      <c r="I11" s="204" t="str">
        <f>Translations!$B$983</f>
        <v>&lt;add more fuels before this column&gt;</v>
      </c>
      <c r="J11" s="985"/>
      <c r="K11" s="966"/>
      <c r="L11" s="200"/>
      <c r="M11" s="412"/>
    </row>
    <row r="12" spans="1:13" ht="39.9" customHeight="1" x14ac:dyDescent="0.25">
      <c r="B12" s="205" t="s">
        <v>1064</v>
      </c>
      <c r="C12" s="979" t="str">
        <f>Translations!$B$984</f>
        <v>Total aggregated CO2 emissions from all flights relating to the reduced scope of the EU ETS Directive (= B + C)</v>
      </c>
      <c r="D12" s="903"/>
      <c r="E12" s="240">
        <f>E13+E14</f>
        <v>0</v>
      </c>
      <c r="F12" s="240">
        <f>F13+F14</f>
        <v>0</v>
      </c>
      <c r="G12" s="240">
        <f>G13+G14</f>
        <v>0</v>
      </c>
      <c r="H12" s="240">
        <f>H13+H14</f>
        <v>0</v>
      </c>
      <c r="I12" s="240">
        <f>I13+I14</f>
        <v>0</v>
      </c>
      <c r="J12" s="477">
        <f>SUM(E12:I12)</f>
        <v>0</v>
      </c>
      <c r="K12" s="478">
        <f>K13+K14</f>
        <v>0</v>
      </c>
      <c r="L12" s="200"/>
    </row>
    <row r="13" spans="1:13" ht="39.9" customHeight="1" x14ac:dyDescent="0.25">
      <c r="B13" s="205" t="s">
        <v>1063</v>
      </c>
      <c r="C13" s="975" t="str">
        <f>Translations!$B$985</f>
        <v>of which departure MS is the same as arrival MS (domestic flights, =sum of section (b))</v>
      </c>
      <c r="D13" s="976"/>
      <c r="E13" s="241">
        <f>E56</f>
        <v>0</v>
      </c>
      <c r="F13" s="241">
        <f>F56</f>
        <v>0</v>
      </c>
      <c r="G13" s="241">
        <f>G56</f>
        <v>0</v>
      </c>
      <c r="H13" s="241">
        <f>H56</f>
        <v>0</v>
      </c>
      <c r="I13" s="241">
        <f>I56</f>
        <v>0</v>
      </c>
      <c r="J13" s="477">
        <f>SUM(E13:I13)</f>
        <v>0</v>
      </c>
      <c r="K13" s="479">
        <f>K56</f>
        <v>0</v>
      </c>
      <c r="L13" s="200"/>
    </row>
    <row r="14" spans="1:13" ht="39.9" customHeight="1" x14ac:dyDescent="0.25">
      <c r="B14" s="205" t="s">
        <v>1061</v>
      </c>
      <c r="C14" s="975" t="str">
        <f>Translations!$B$986</f>
        <v>of which all other intra EEA flights</v>
      </c>
      <c r="D14" s="976"/>
      <c r="E14" s="240">
        <f>E15+E16</f>
        <v>0</v>
      </c>
      <c r="F14" s="240">
        <f>F15+F16</f>
        <v>0</v>
      </c>
      <c r="G14" s="240">
        <f>G15+G16</f>
        <v>0</v>
      </c>
      <c r="H14" s="240">
        <f>H15+H16</f>
        <v>0</v>
      </c>
      <c r="I14" s="240">
        <f>I15+I16</f>
        <v>0</v>
      </c>
      <c r="J14" s="477">
        <f>SUM(E14:I14)</f>
        <v>0</v>
      </c>
      <c r="K14" s="478">
        <f>K15+K16</f>
        <v>0</v>
      </c>
      <c r="L14" s="200"/>
    </row>
    <row r="15" spans="1:13" ht="39.9" customHeight="1" thickBot="1" x14ac:dyDescent="0.3">
      <c r="B15" s="205" t="s">
        <v>1060</v>
      </c>
      <c r="C15" s="977" t="str">
        <f>Translations!$B$987</f>
        <v>emissions from all flights departing from a Member State to another Member State (=sum of section (c))</v>
      </c>
      <c r="D15" s="978"/>
      <c r="E15" s="240">
        <f>E88</f>
        <v>0</v>
      </c>
      <c r="F15" s="240">
        <f>F88</f>
        <v>0</v>
      </c>
      <c r="G15" s="240">
        <f>G88</f>
        <v>0</v>
      </c>
      <c r="H15" s="240">
        <f>H88</f>
        <v>0</v>
      </c>
      <c r="I15" s="240">
        <f>I88</f>
        <v>0</v>
      </c>
      <c r="J15" s="477">
        <f>SUM(E15:I15)</f>
        <v>0</v>
      </c>
      <c r="K15" s="478">
        <f>K88</f>
        <v>0</v>
      </c>
      <c r="L15" s="200"/>
    </row>
    <row r="16" spans="1:13" ht="39.9" hidden="1" customHeight="1" thickBot="1" x14ac:dyDescent="0.3">
      <c r="A16" s="435"/>
      <c r="B16" s="205" t="s">
        <v>1059</v>
      </c>
      <c r="C16" s="977" t="str">
        <f>Translations!$B$988</f>
        <v>emissions from all flights arriving at a Member State from a third country (=sum of section (d))</v>
      </c>
      <c r="D16" s="978"/>
      <c r="E16" s="240">
        <f>E120</f>
        <v>0</v>
      </c>
      <c r="F16" s="240">
        <f>F120</f>
        <v>0</v>
      </c>
      <c r="G16" s="240">
        <f>G120</f>
        <v>0</v>
      </c>
      <c r="H16" s="240">
        <f>H120</f>
        <v>0</v>
      </c>
      <c r="I16" s="240">
        <f>I120</f>
        <v>0</v>
      </c>
      <c r="J16" s="477">
        <f>SUM(E16:I16)</f>
        <v>0</v>
      </c>
      <c r="K16" s="480">
        <f>K120</f>
        <v>0</v>
      </c>
      <c r="L16" s="200"/>
      <c r="M16" s="413" t="str">
        <f>Translations!$B$1278</f>
        <v>Hide row for reduced scope</v>
      </c>
    </row>
    <row r="17" spans="2:12" x14ac:dyDescent="0.25">
      <c r="C17" s="206" t="str">
        <f>Translations!$B$1035</f>
        <v xml:space="preserve">Please note that all figures should only include emissions to be reported under the EU ETS, i.e. relate to the reduced scope. </v>
      </c>
      <c r="D17" s="206"/>
      <c r="E17" s="206"/>
      <c r="F17" s="206"/>
      <c r="G17" s="206"/>
      <c r="H17" s="206"/>
      <c r="I17" s="206"/>
      <c r="J17" s="206"/>
      <c r="K17" s="487"/>
    </row>
    <row r="18" spans="2:12" x14ac:dyDescent="0.25">
      <c r="C18" s="195" t="str">
        <f>Translations!$B$989</f>
        <v>Total emissions entered in section 5(c):</v>
      </c>
      <c r="F18" s="242">
        <f>'Emissions overview'!I90</f>
        <v>0</v>
      </c>
      <c r="G18" s="244" t="s">
        <v>1017</v>
      </c>
    </row>
    <row r="19" spans="2:12" x14ac:dyDescent="0.25">
      <c r="C19" s="195" t="str">
        <f>Translations!$B$990</f>
        <v>Difference to data given in this sheet:</v>
      </c>
      <c r="F19" s="243">
        <f>F18-J12</f>
        <v>0</v>
      </c>
      <c r="G19" s="244" t="s">
        <v>1017</v>
      </c>
    </row>
    <row r="21" spans="2:12" ht="12.75" customHeight="1" x14ac:dyDescent="0.25">
      <c r="B21" s="197" t="s">
        <v>247</v>
      </c>
      <c r="C21" s="969" t="str">
        <f>Translations!$B$991</f>
        <v>Aggregated CO2 emissions from all flights of which departure Member State is the same as arrival Member State (domestic flights):</v>
      </c>
      <c r="D21" s="870"/>
      <c r="E21" s="870"/>
      <c r="F21" s="870"/>
      <c r="G21" s="870"/>
      <c r="H21" s="870"/>
      <c r="I21" s="870"/>
      <c r="J21" s="870"/>
      <c r="K21" s="809"/>
    </row>
    <row r="22" spans="2:12" ht="25.5" customHeight="1" thickBot="1" x14ac:dyDescent="0.3">
      <c r="C22" s="970" t="str">
        <f>Translations!$B$1144</f>
        <v>Please complete the following table with the appropriate data for the reporting year. Note that the emission factors presented in section 5(b) MUST BE USED for calculating these emissions.</v>
      </c>
      <c r="D22" s="809"/>
      <c r="E22" s="809"/>
      <c r="F22" s="809"/>
      <c r="G22" s="809"/>
      <c r="H22" s="809"/>
      <c r="I22" s="809"/>
      <c r="J22" s="809"/>
      <c r="K22" s="809"/>
    </row>
    <row r="23" spans="2:12" x14ac:dyDescent="0.25">
      <c r="C23" s="207"/>
      <c r="D23" s="208"/>
      <c r="E23" s="973" t="str">
        <f>Translations!$B$979</f>
        <v>Emissions from each Fuel [t CO2]</v>
      </c>
      <c r="F23" s="974"/>
      <c r="G23" s="974"/>
      <c r="H23" s="974"/>
      <c r="I23" s="974"/>
      <c r="J23" s="967" t="str">
        <f>Translations!$B$980</f>
        <v>TOTAL [t CO2]</v>
      </c>
      <c r="K23" s="965" t="str">
        <f>Translations!$B$1026</f>
        <v>Total number of flights</v>
      </c>
      <c r="L23" s="200"/>
    </row>
    <row r="24" spans="2:12" ht="30.6" x14ac:dyDescent="0.25">
      <c r="C24" s="971" t="str">
        <f>Translations!$B$993</f>
        <v>Member State of departure and arrival</v>
      </c>
      <c r="D24" s="981"/>
      <c r="E24" s="203" t="str">
        <f>Translations!$B$981</f>
        <v>Jet kerosene (jet A1 or 
jet A)</v>
      </c>
      <c r="F24" s="203" t="str">
        <f>Translations!$B$274</f>
        <v>Jet gasoline (Jet B)</v>
      </c>
      <c r="G24" s="203" t="str">
        <f>Translations!$B$275</f>
        <v>Aviation gasoline (AvGas)</v>
      </c>
      <c r="H24" s="204" t="str">
        <f>Translations!$B$982</f>
        <v>Alternative fuel 1</v>
      </c>
      <c r="I24" s="204" t="str">
        <f>Translations!$B$983</f>
        <v>&lt;add more fuels before this column&gt;</v>
      </c>
      <c r="J24" s="968"/>
      <c r="K24" s="966"/>
      <c r="L24" s="200"/>
    </row>
    <row r="25" spans="2:12" x14ac:dyDescent="0.25">
      <c r="C25" s="209" t="str">
        <f>Translations!$B$369</f>
        <v>Austria</v>
      </c>
      <c r="D25" s="210"/>
      <c r="E25" s="117"/>
      <c r="F25" s="117"/>
      <c r="G25" s="117"/>
      <c r="H25" s="117"/>
      <c r="I25" s="117"/>
      <c r="J25" s="481">
        <f t="shared" ref="J25:J56" si="0">SUM(E25:I25)</f>
        <v>0</v>
      </c>
      <c r="K25" s="482"/>
      <c r="L25" s="200"/>
    </row>
    <row r="26" spans="2:12" x14ac:dyDescent="0.25">
      <c r="C26" s="209" t="str">
        <f>Translations!$B$370</f>
        <v>Belgium</v>
      </c>
      <c r="D26" s="210"/>
      <c r="E26" s="117"/>
      <c r="F26" s="117"/>
      <c r="G26" s="117"/>
      <c r="H26" s="117"/>
      <c r="I26" s="117"/>
      <c r="J26" s="481">
        <f t="shared" si="0"/>
        <v>0</v>
      </c>
      <c r="K26" s="482"/>
      <c r="L26" s="200"/>
    </row>
    <row r="27" spans="2:12" x14ac:dyDescent="0.25">
      <c r="C27" s="209" t="str">
        <f>Translations!$B$371</f>
        <v>Bulgaria</v>
      </c>
      <c r="D27" s="210"/>
      <c r="E27" s="117"/>
      <c r="F27" s="117"/>
      <c r="G27" s="117"/>
      <c r="H27" s="117"/>
      <c r="I27" s="117"/>
      <c r="J27" s="481">
        <f t="shared" si="0"/>
        <v>0</v>
      </c>
      <c r="K27" s="482"/>
      <c r="L27" s="200"/>
    </row>
    <row r="28" spans="2:12" x14ac:dyDescent="0.25">
      <c r="C28" s="209" t="str">
        <f>Translations!$B$372</f>
        <v>Croatia</v>
      </c>
      <c r="D28" s="210"/>
      <c r="E28" s="117"/>
      <c r="F28" s="117"/>
      <c r="G28" s="117"/>
      <c r="H28" s="117"/>
      <c r="I28" s="117"/>
      <c r="J28" s="481">
        <f t="shared" si="0"/>
        <v>0</v>
      </c>
      <c r="K28" s="482"/>
      <c r="L28" s="200"/>
    </row>
    <row r="29" spans="2:12" x14ac:dyDescent="0.25">
      <c r="C29" s="209" t="str">
        <f>Translations!$B$373</f>
        <v>Cyprus</v>
      </c>
      <c r="D29" s="210"/>
      <c r="E29" s="117"/>
      <c r="F29" s="117"/>
      <c r="G29" s="117"/>
      <c r="H29" s="117"/>
      <c r="I29" s="117"/>
      <c r="J29" s="481">
        <f t="shared" si="0"/>
        <v>0</v>
      </c>
      <c r="K29" s="482"/>
      <c r="L29" s="200"/>
    </row>
    <row r="30" spans="2:12" x14ac:dyDescent="0.25">
      <c r="C30" s="209" t="str">
        <f>Translations!$B$374</f>
        <v>Czechia</v>
      </c>
      <c r="D30" s="210"/>
      <c r="E30" s="117"/>
      <c r="F30" s="117"/>
      <c r="G30" s="117"/>
      <c r="H30" s="117"/>
      <c r="I30" s="117"/>
      <c r="J30" s="481">
        <f t="shared" si="0"/>
        <v>0</v>
      </c>
      <c r="K30" s="482"/>
      <c r="L30" s="200"/>
    </row>
    <row r="31" spans="2:12" x14ac:dyDescent="0.25">
      <c r="C31" s="209" t="str">
        <f>Translations!$B$375</f>
        <v>Denmark</v>
      </c>
      <c r="D31" s="210"/>
      <c r="E31" s="117"/>
      <c r="F31" s="117"/>
      <c r="G31" s="117"/>
      <c r="H31" s="117"/>
      <c r="I31" s="117"/>
      <c r="J31" s="481">
        <f t="shared" si="0"/>
        <v>0</v>
      </c>
      <c r="K31" s="482"/>
      <c r="L31" s="200"/>
    </row>
    <row r="32" spans="2:12" x14ac:dyDescent="0.25">
      <c r="C32" s="209" t="str">
        <f>Translations!$B$376</f>
        <v>Estonia</v>
      </c>
      <c r="D32" s="210"/>
      <c r="E32" s="117"/>
      <c r="F32" s="117"/>
      <c r="G32" s="117"/>
      <c r="H32" s="117"/>
      <c r="I32" s="117"/>
      <c r="J32" s="481">
        <f t="shared" si="0"/>
        <v>0</v>
      </c>
      <c r="K32" s="482"/>
      <c r="L32" s="200"/>
    </row>
    <row r="33" spans="3:12" x14ac:dyDescent="0.25">
      <c r="C33" s="209" t="str">
        <f>Translations!$B$377</f>
        <v>Finland</v>
      </c>
      <c r="D33" s="210"/>
      <c r="E33" s="117"/>
      <c r="F33" s="117"/>
      <c r="G33" s="117"/>
      <c r="H33" s="117"/>
      <c r="I33" s="117"/>
      <c r="J33" s="481">
        <f t="shared" si="0"/>
        <v>0</v>
      </c>
      <c r="K33" s="482"/>
      <c r="L33" s="200"/>
    </row>
    <row r="34" spans="3:12" x14ac:dyDescent="0.25">
      <c r="C34" s="209" t="str">
        <f>Translations!$B$378</f>
        <v>France</v>
      </c>
      <c r="D34" s="210"/>
      <c r="E34" s="117"/>
      <c r="F34" s="117"/>
      <c r="G34" s="117"/>
      <c r="H34" s="117"/>
      <c r="I34" s="117"/>
      <c r="J34" s="481">
        <f t="shared" si="0"/>
        <v>0</v>
      </c>
      <c r="K34" s="482"/>
      <c r="L34" s="200"/>
    </row>
    <row r="35" spans="3:12" x14ac:dyDescent="0.25">
      <c r="C35" s="209" t="str">
        <f>Translations!$B$379</f>
        <v>Germany</v>
      </c>
      <c r="D35" s="210"/>
      <c r="E35" s="117"/>
      <c r="F35" s="117"/>
      <c r="G35" s="117"/>
      <c r="H35" s="117"/>
      <c r="I35" s="117"/>
      <c r="J35" s="481">
        <f t="shared" si="0"/>
        <v>0</v>
      </c>
      <c r="K35" s="482"/>
      <c r="L35" s="200"/>
    </row>
    <row r="36" spans="3:12" x14ac:dyDescent="0.25">
      <c r="C36" s="209" t="str">
        <f>Translations!$B$380</f>
        <v>Greece</v>
      </c>
      <c r="D36" s="210"/>
      <c r="E36" s="117"/>
      <c r="F36" s="117"/>
      <c r="G36" s="117"/>
      <c r="H36" s="117"/>
      <c r="I36" s="117"/>
      <c r="J36" s="481">
        <f t="shared" si="0"/>
        <v>0</v>
      </c>
      <c r="K36" s="482"/>
      <c r="L36" s="200"/>
    </row>
    <row r="37" spans="3:12" x14ac:dyDescent="0.25">
      <c r="C37" s="209" t="str">
        <f>Translations!$B$381</f>
        <v>Hungary</v>
      </c>
      <c r="D37" s="210"/>
      <c r="E37" s="117"/>
      <c r="F37" s="117"/>
      <c r="G37" s="117"/>
      <c r="H37" s="117"/>
      <c r="I37" s="117"/>
      <c r="J37" s="481">
        <f t="shared" si="0"/>
        <v>0</v>
      </c>
      <c r="K37" s="482"/>
      <c r="L37" s="200"/>
    </row>
    <row r="38" spans="3:12" x14ac:dyDescent="0.25">
      <c r="C38" s="211" t="str">
        <f>Translations!$B$382</f>
        <v>Iceland</v>
      </c>
      <c r="D38" s="210"/>
      <c r="E38" s="117"/>
      <c r="F38" s="117"/>
      <c r="G38" s="117"/>
      <c r="H38" s="117"/>
      <c r="I38" s="117"/>
      <c r="J38" s="481">
        <f t="shared" si="0"/>
        <v>0</v>
      </c>
      <c r="K38" s="482"/>
      <c r="L38" s="200"/>
    </row>
    <row r="39" spans="3:12" x14ac:dyDescent="0.25">
      <c r="C39" s="209" t="str">
        <f>Translations!$B$383</f>
        <v>Ireland</v>
      </c>
      <c r="D39" s="210"/>
      <c r="E39" s="117"/>
      <c r="F39" s="117"/>
      <c r="G39" s="117"/>
      <c r="H39" s="117"/>
      <c r="I39" s="117"/>
      <c r="J39" s="481">
        <f t="shared" si="0"/>
        <v>0</v>
      </c>
      <c r="K39" s="482"/>
      <c r="L39" s="200"/>
    </row>
    <row r="40" spans="3:12" x14ac:dyDescent="0.25">
      <c r="C40" s="209" t="str">
        <f>Translations!$B$384</f>
        <v>Italy</v>
      </c>
      <c r="D40" s="210"/>
      <c r="E40" s="117"/>
      <c r="F40" s="117"/>
      <c r="G40" s="117"/>
      <c r="H40" s="117"/>
      <c r="I40" s="117"/>
      <c r="J40" s="481">
        <f t="shared" si="0"/>
        <v>0</v>
      </c>
      <c r="K40" s="482"/>
      <c r="L40" s="200"/>
    </row>
    <row r="41" spans="3:12" x14ac:dyDescent="0.25">
      <c r="C41" s="209" t="str">
        <f>Translations!$B$385</f>
        <v>Latvia</v>
      </c>
      <c r="D41" s="210"/>
      <c r="E41" s="117"/>
      <c r="F41" s="117"/>
      <c r="G41" s="117"/>
      <c r="H41" s="117"/>
      <c r="I41" s="117"/>
      <c r="J41" s="481">
        <f t="shared" si="0"/>
        <v>0</v>
      </c>
      <c r="K41" s="482"/>
      <c r="L41" s="200"/>
    </row>
    <row r="42" spans="3:12" x14ac:dyDescent="0.25">
      <c r="C42" s="211" t="str">
        <f>Translations!$B$386</f>
        <v>Liechtenstein</v>
      </c>
      <c r="D42" s="210"/>
      <c r="E42" s="117"/>
      <c r="F42" s="117"/>
      <c r="G42" s="117"/>
      <c r="H42" s="117"/>
      <c r="I42" s="117"/>
      <c r="J42" s="481">
        <f t="shared" si="0"/>
        <v>0</v>
      </c>
      <c r="K42" s="482"/>
      <c r="L42" s="200"/>
    </row>
    <row r="43" spans="3:12" x14ac:dyDescent="0.25">
      <c r="C43" s="209" t="str">
        <f>Translations!$B$387</f>
        <v>Lithuania</v>
      </c>
      <c r="D43" s="210"/>
      <c r="E43" s="117"/>
      <c r="F43" s="117"/>
      <c r="G43" s="117"/>
      <c r="H43" s="117"/>
      <c r="I43" s="117"/>
      <c r="J43" s="481">
        <f t="shared" si="0"/>
        <v>0</v>
      </c>
      <c r="K43" s="482"/>
      <c r="L43" s="200"/>
    </row>
    <row r="44" spans="3:12" x14ac:dyDescent="0.25">
      <c r="C44" s="209" t="str">
        <f>Translations!$B$388</f>
        <v>Luxembourg</v>
      </c>
      <c r="D44" s="210"/>
      <c r="E44" s="117"/>
      <c r="F44" s="117"/>
      <c r="G44" s="117"/>
      <c r="H44" s="117"/>
      <c r="I44" s="117"/>
      <c r="J44" s="481">
        <f t="shared" si="0"/>
        <v>0</v>
      </c>
      <c r="K44" s="482"/>
      <c r="L44" s="200"/>
    </row>
    <row r="45" spans="3:12" x14ac:dyDescent="0.25">
      <c r="C45" s="209" t="str">
        <f>Translations!$B$389</f>
        <v>Malta</v>
      </c>
      <c r="D45" s="210"/>
      <c r="E45" s="117"/>
      <c r="F45" s="117"/>
      <c r="G45" s="117"/>
      <c r="H45" s="117"/>
      <c r="I45" s="117"/>
      <c r="J45" s="481">
        <f t="shared" si="0"/>
        <v>0</v>
      </c>
      <c r="K45" s="482"/>
      <c r="L45" s="200"/>
    </row>
    <row r="46" spans="3:12" x14ac:dyDescent="0.25">
      <c r="C46" s="209" t="str">
        <f>Translations!$B$390</f>
        <v>Netherlands</v>
      </c>
      <c r="D46" s="210"/>
      <c r="E46" s="117"/>
      <c r="F46" s="117"/>
      <c r="G46" s="117"/>
      <c r="H46" s="117"/>
      <c r="I46" s="117"/>
      <c r="J46" s="481">
        <f t="shared" si="0"/>
        <v>0</v>
      </c>
      <c r="K46" s="482"/>
      <c r="L46" s="200"/>
    </row>
    <row r="47" spans="3:12" x14ac:dyDescent="0.25">
      <c r="C47" s="211" t="str">
        <f>Translations!$B$391</f>
        <v>Norway</v>
      </c>
      <c r="D47" s="210"/>
      <c r="E47" s="117"/>
      <c r="F47" s="117"/>
      <c r="G47" s="117"/>
      <c r="H47" s="117"/>
      <c r="I47" s="117"/>
      <c r="J47" s="481">
        <f t="shared" si="0"/>
        <v>0</v>
      </c>
      <c r="K47" s="482"/>
      <c r="L47" s="200"/>
    </row>
    <row r="48" spans="3:12" x14ac:dyDescent="0.25">
      <c r="C48" s="209" t="str">
        <f>Translations!$B$392</f>
        <v>Poland</v>
      </c>
      <c r="D48" s="210"/>
      <c r="E48" s="117"/>
      <c r="F48" s="117"/>
      <c r="G48" s="117"/>
      <c r="H48" s="117"/>
      <c r="I48" s="117"/>
      <c r="J48" s="481">
        <f t="shared" si="0"/>
        <v>0</v>
      </c>
      <c r="K48" s="482"/>
      <c r="L48" s="200"/>
    </row>
    <row r="49" spans="2:12" x14ac:dyDescent="0.25">
      <c r="C49" s="209" t="str">
        <f>Translations!$B$393</f>
        <v>Portugal</v>
      </c>
      <c r="D49" s="210"/>
      <c r="E49" s="117"/>
      <c r="F49" s="117"/>
      <c r="G49" s="117"/>
      <c r="H49" s="117"/>
      <c r="I49" s="117"/>
      <c r="J49" s="481">
        <f t="shared" si="0"/>
        <v>0</v>
      </c>
      <c r="K49" s="482"/>
      <c r="L49" s="200"/>
    </row>
    <row r="50" spans="2:12" x14ac:dyDescent="0.25">
      <c r="C50" s="209" t="str">
        <f>Translations!$B$394</f>
        <v>Romania</v>
      </c>
      <c r="D50" s="210"/>
      <c r="E50" s="117"/>
      <c r="F50" s="117"/>
      <c r="G50" s="117"/>
      <c r="H50" s="117"/>
      <c r="I50" s="117"/>
      <c r="J50" s="481">
        <f t="shared" si="0"/>
        <v>0</v>
      </c>
      <c r="K50" s="482"/>
      <c r="L50" s="200"/>
    </row>
    <row r="51" spans="2:12" x14ac:dyDescent="0.25">
      <c r="C51" s="209" t="str">
        <f>Translations!$B$395</f>
        <v>Slovakia</v>
      </c>
      <c r="D51" s="210"/>
      <c r="E51" s="117"/>
      <c r="F51" s="117"/>
      <c r="G51" s="117"/>
      <c r="H51" s="117"/>
      <c r="I51" s="117"/>
      <c r="J51" s="481">
        <f t="shared" si="0"/>
        <v>0</v>
      </c>
      <c r="K51" s="482"/>
      <c r="L51" s="200"/>
    </row>
    <row r="52" spans="2:12" x14ac:dyDescent="0.25">
      <c r="C52" s="209" t="str">
        <f>Translations!$B$396</f>
        <v>Slovenia</v>
      </c>
      <c r="D52" s="210"/>
      <c r="E52" s="117"/>
      <c r="F52" s="117"/>
      <c r="G52" s="117"/>
      <c r="H52" s="117"/>
      <c r="I52" s="117"/>
      <c r="J52" s="481">
        <f t="shared" si="0"/>
        <v>0</v>
      </c>
      <c r="K52" s="482"/>
      <c r="L52" s="200"/>
    </row>
    <row r="53" spans="2:12" x14ac:dyDescent="0.25">
      <c r="C53" s="209" t="str">
        <f>Translations!$B$397</f>
        <v>Spain</v>
      </c>
      <c r="D53" s="210"/>
      <c r="E53" s="117"/>
      <c r="F53" s="117"/>
      <c r="G53" s="117"/>
      <c r="H53" s="117"/>
      <c r="I53" s="117"/>
      <c r="J53" s="481">
        <f t="shared" si="0"/>
        <v>0</v>
      </c>
      <c r="K53" s="482"/>
      <c r="L53" s="200"/>
    </row>
    <row r="54" spans="2:12" x14ac:dyDescent="0.25">
      <c r="C54" s="209" t="str">
        <f>Translations!$B$398</f>
        <v>Sweden</v>
      </c>
      <c r="D54" s="210"/>
      <c r="E54" s="117"/>
      <c r="F54" s="117"/>
      <c r="G54" s="117"/>
      <c r="H54" s="117"/>
      <c r="I54" s="117"/>
      <c r="J54" s="481">
        <f t="shared" si="0"/>
        <v>0</v>
      </c>
      <c r="K54" s="482"/>
      <c r="L54" s="200"/>
    </row>
    <row r="55" spans="2:12" x14ac:dyDescent="0.25">
      <c r="C55" s="209" t="str">
        <f>Translations!$B$399</f>
        <v>United Kingdom</v>
      </c>
      <c r="D55" s="210"/>
      <c r="E55" s="117"/>
      <c r="F55" s="117"/>
      <c r="G55" s="117"/>
      <c r="H55" s="117"/>
      <c r="I55" s="117"/>
      <c r="J55" s="481">
        <f t="shared" si="0"/>
        <v>0</v>
      </c>
      <c r="K55" s="482"/>
      <c r="L55" s="200"/>
    </row>
    <row r="56" spans="2:12" ht="13.8" thickBot="1" x14ac:dyDescent="0.3">
      <c r="C56" s="212" t="str">
        <f>Translations!$B$994</f>
        <v>Sum of domestic flights:</v>
      </c>
      <c r="D56" s="212"/>
      <c r="E56" s="245">
        <f>SUM(E25:E55)</f>
        <v>0</v>
      </c>
      <c r="F56" s="245">
        <f>SUM(F25:F55)</f>
        <v>0</v>
      </c>
      <c r="G56" s="245">
        <f>SUM(G25:G55)</f>
        <v>0</v>
      </c>
      <c r="H56" s="245">
        <f>SUM(H25:H55)</f>
        <v>0</v>
      </c>
      <c r="I56" s="245">
        <f>SUM(I25:I55)</f>
        <v>0</v>
      </c>
      <c r="J56" s="481">
        <f t="shared" si="0"/>
        <v>0</v>
      </c>
      <c r="K56" s="483">
        <f>SUM(K25:K55)</f>
        <v>0</v>
      </c>
      <c r="L56" s="200"/>
    </row>
    <row r="58" spans="2:12" x14ac:dyDescent="0.25">
      <c r="B58" s="197" t="s">
        <v>283</v>
      </c>
      <c r="C58" s="982" t="str">
        <f>Translations!$B$1279</f>
        <v>Aggregated CO2 emissions from all flights departing from each Member State to another Member State or Switzerland:</v>
      </c>
      <c r="D58" s="983"/>
      <c r="E58" s="983"/>
      <c r="F58" s="983"/>
      <c r="G58" s="983"/>
      <c r="H58" s="983"/>
      <c r="I58" s="983"/>
      <c r="J58" s="983"/>
    </row>
    <row r="59" spans="2:12" ht="25.5" customHeight="1" thickBot="1" x14ac:dyDescent="0.3">
      <c r="C59" s="970" t="str">
        <f>Translations!$B$1144</f>
        <v>Please complete the following table with the appropriate data for the reporting year. Note that the emission factors presented in section 5(b) MUST BE USED for calculating these emissions.</v>
      </c>
      <c r="D59" s="809"/>
      <c r="E59" s="809"/>
      <c r="F59" s="809"/>
      <c r="G59" s="809"/>
      <c r="H59" s="809"/>
      <c r="I59" s="809"/>
      <c r="J59" s="809"/>
      <c r="K59" s="809"/>
    </row>
    <row r="60" spans="2:12" x14ac:dyDescent="0.25">
      <c r="C60" s="207"/>
      <c r="D60" s="208"/>
      <c r="E60" s="973" t="str">
        <f>Translations!$B$979</f>
        <v>Emissions from each Fuel [t CO2]</v>
      </c>
      <c r="F60" s="974"/>
      <c r="G60" s="974"/>
      <c r="H60" s="974"/>
      <c r="I60" s="974"/>
      <c r="J60" s="967" t="str">
        <f>Translations!$B$980</f>
        <v>TOTAL [t CO2]</v>
      </c>
      <c r="K60" s="965" t="str">
        <f>Translations!$B$1026</f>
        <v>Total number of flights</v>
      </c>
      <c r="L60" s="200"/>
    </row>
    <row r="61" spans="2:12" ht="30.6" x14ac:dyDescent="0.25">
      <c r="C61" s="213" t="str">
        <f>Translations!$B$996</f>
        <v>Member State of departure</v>
      </c>
      <c r="D61" s="213" t="str">
        <f>Translations!$B$997</f>
        <v>State of arrival</v>
      </c>
      <c r="E61" s="203" t="str">
        <f>Translations!$B$981</f>
        <v>Jet kerosene (jet A1 or 
jet A)</v>
      </c>
      <c r="F61" s="203" t="str">
        <f>Translations!$B$274</f>
        <v>Jet gasoline (Jet B)</v>
      </c>
      <c r="G61" s="203" t="str">
        <f>Translations!$B$275</f>
        <v>Aviation gasoline (AvGas)</v>
      </c>
      <c r="H61" s="204" t="str">
        <f>Translations!$B$982</f>
        <v>Alternative fuel 1</v>
      </c>
      <c r="I61" s="204" t="str">
        <f>Translations!$B$983</f>
        <v>&lt;add more fuels before this column&gt;</v>
      </c>
      <c r="J61" s="968"/>
      <c r="K61" s="966"/>
      <c r="L61" s="200"/>
    </row>
    <row r="62" spans="2:12" x14ac:dyDescent="0.25">
      <c r="C62" s="116"/>
      <c r="D62" s="116"/>
      <c r="E62" s="115"/>
      <c r="F62" s="115"/>
      <c r="G62" s="115"/>
      <c r="H62" s="115"/>
      <c r="I62" s="115"/>
      <c r="J62" s="477">
        <f t="shared" ref="J62:J86" si="1">SUM(E62:I62)</f>
        <v>0</v>
      </c>
      <c r="K62" s="485"/>
      <c r="L62" s="200"/>
    </row>
    <row r="63" spans="2:12" x14ac:dyDescent="0.25">
      <c r="C63" s="116"/>
      <c r="D63" s="116"/>
      <c r="E63" s="115"/>
      <c r="F63" s="115"/>
      <c r="G63" s="115"/>
      <c r="H63" s="115"/>
      <c r="I63" s="115"/>
      <c r="J63" s="477">
        <f t="shared" si="1"/>
        <v>0</v>
      </c>
      <c r="K63" s="485"/>
      <c r="L63" s="200"/>
    </row>
    <row r="64" spans="2:12" x14ac:dyDescent="0.25">
      <c r="C64" s="116"/>
      <c r="D64" s="116"/>
      <c r="E64" s="115"/>
      <c r="F64" s="115"/>
      <c r="G64" s="115"/>
      <c r="H64" s="115"/>
      <c r="I64" s="115"/>
      <c r="J64" s="477">
        <f t="shared" si="1"/>
        <v>0</v>
      </c>
      <c r="K64" s="485"/>
      <c r="L64" s="200"/>
    </row>
    <row r="65" spans="3:12" x14ac:dyDescent="0.25">
      <c r="C65" s="116"/>
      <c r="D65" s="116"/>
      <c r="E65" s="115"/>
      <c r="F65" s="115"/>
      <c r="G65" s="115"/>
      <c r="H65" s="115"/>
      <c r="I65" s="115"/>
      <c r="J65" s="477">
        <f t="shared" si="1"/>
        <v>0</v>
      </c>
      <c r="K65" s="485"/>
      <c r="L65" s="200"/>
    </row>
    <row r="66" spans="3:12" x14ac:dyDescent="0.25">
      <c r="C66" s="116"/>
      <c r="D66" s="116"/>
      <c r="E66" s="115"/>
      <c r="F66" s="115"/>
      <c r="G66" s="115"/>
      <c r="H66" s="115"/>
      <c r="I66" s="115"/>
      <c r="J66" s="477">
        <f t="shared" si="1"/>
        <v>0</v>
      </c>
      <c r="K66" s="485"/>
      <c r="L66" s="200"/>
    </row>
    <row r="67" spans="3:12" x14ac:dyDescent="0.25">
      <c r="C67" s="116"/>
      <c r="D67" s="116"/>
      <c r="E67" s="115"/>
      <c r="F67" s="115"/>
      <c r="G67" s="115"/>
      <c r="H67" s="115"/>
      <c r="I67" s="115"/>
      <c r="J67" s="477">
        <f t="shared" si="1"/>
        <v>0</v>
      </c>
      <c r="K67" s="485"/>
      <c r="L67" s="200"/>
    </row>
    <row r="68" spans="3:12" x14ac:dyDescent="0.25">
      <c r="C68" s="116"/>
      <c r="D68" s="116"/>
      <c r="E68" s="115"/>
      <c r="F68" s="115"/>
      <c r="G68" s="115"/>
      <c r="H68" s="115"/>
      <c r="I68" s="115"/>
      <c r="J68" s="477">
        <f t="shared" si="1"/>
        <v>0</v>
      </c>
      <c r="K68" s="485"/>
      <c r="L68" s="200"/>
    </row>
    <row r="69" spans="3:12" x14ac:dyDescent="0.25">
      <c r="C69" s="116"/>
      <c r="D69" s="116"/>
      <c r="E69" s="115"/>
      <c r="F69" s="115"/>
      <c r="G69" s="115"/>
      <c r="H69" s="115"/>
      <c r="I69" s="115"/>
      <c r="J69" s="477">
        <f t="shared" si="1"/>
        <v>0</v>
      </c>
      <c r="K69" s="485"/>
      <c r="L69" s="200"/>
    </row>
    <row r="70" spans="3:12" x14ac:dyDescent="0.25">
      <c r="C70" s="116"/>
      <c r="D70" s="116"/>
      <c r="E70" s="115"/>
      <c r="F70" s="115"/>
      <c r="G70" s="115"/>
      <c r="H70" s="115"/>
      <c r="I70" s="115"/>
      <c r="J70" s="477">
        <f t="shared" si="1"/>
        <v>0</v>
      </c>
      <c r="K70" s="485"/>
      <c r="L70" s="200"/>
    </row>
    <row r="71" spans="3:12" x14ac:dyDescent="0.25">
      <c r="C71" s="116"/>
      <c r="D71" s="116"/>
      <c r="E71" s="115"/>
      <c r="F71" s="115"/>
      <c r="G71" s="115"/>
      <c r="H71" s="115"/>
      <c r="I71" s="115"/>
      <c r="J71" s="477">
        <f t="shared" si="1"/>
        <v>0</v>
      </c>
      <c r="K71" s="485"/>
      <c r="L71" s="200"/>
    </row>
    <row r="72" spans="3:12" x14ac:dyDescent="0.25">
      <c r="C72" s="116"/>
      <c r="D72" s="116"/>
      <c r="E72" s="115"/>
      <c r="F72" s="115"/>
      <c r="G72" s="115"/>
      <c r="H72" s="115"/>
      <c r="I72" s="115"/>
      <c r="J72" s="477">
        <f t="shared" si="1"/>
        <v>0</v>
      </c>
      <c r="K72" s="485"/>
      <c r="L72" s="200"/>
    </row>
    <row r="73" spans="3:12" x14ac:dyDescent="0.25">
      <c r="C73" s="116"/>
      <c r="D73" s="116"/>
      <c r="E73" s="115"/>
      <c r="F73" s="115"/>
      <c r="G73" s="115"/>
      <c r="H73" s="115"/>
      <c r="I73" s="115"/>
      <c r="J73" s="477">
        <f t="shared" si="1"/>
        <v>0</v>
      </c>
      <c r="K73" s="485"/>
      <c r="L73" s="200"/>
    </row>
    <row r="74" spans="3:12" x14ac:dyDescent="0.25">
      <c r="C74" s="116"/>
      <c r="D74" s="116"/>
      <c r="E74" s="115"/>
      <c r="F74" s="115"/>
      <c r="G74" s="115"/>
      <c r="H74" s="115"/>
      <c r="I74" s="115"/>
      <c r="J74" s="477">
        <f t="shared" si="1"/>
        <v>0</v>
      </c>
      <c r="K74" s="485"/>
      <c r="L74" s="200"/>
    </row>
    <row r="75" spans="3:12" x14ac:dyDescent="0.25">
      <c r="C75" s="116"/>
      <c r="D75" s="116"/>
      <c r="E75" s="115"/>
      <c r="F75" s="115"/>
      <c r="G75" s="115"/>
      <c r="H75" s="115"/>
      <c r="I75" s="115"/>
      <c r="J75" s="477">
        <f t="shared" si="1"/>
        <v>0</v>
      </c>
      <c r="K75" s="485"/>
      <c r="L75" s="200"/>
    </row>
    <row r="76" spans="3:12" x14ac:dyDescent="0.25">
      <c r="C76" s="116"/>
      <c r="D76" s="116"/>
      <c r="E76" s="115"/>
      <c r="F76" s="115"/>
      <c r="G76" s="115"/>
      <c r="H76" s="115"/>
      <c r="I76" s="115"/>
      <c r="J76" s="477">
        <f t="shared" si="1"/>
        <v>0</v>
      </c>
      <c r="K76" s="485"/>
      <c r="L76" s="200"/>
    </row>
    <row r="77" spans="3:12" x14ac:dyDescent="0.25">
      <c r="C77" s="116"/>
      <c r="D77" s="116"/>
      <c r="E77" s="115"/>
      <c r="F77" s="115"/>
      <c r="G77" s="115"/>
      <c r="H77" s="115"/>
      <c r="I77" s="115"/>
      <c r="J77" s="477">
        <f t="shared" si="1"/>
        <v>0</v>
      </c>
      <c r="K77" s="485"/>
      <c r="L77" s="200"/>
    </row>
    <row r="78" spans="3:12" x14ac:dyDescent="0.25">
      <c r="C78" s="116"/>
      <c r="D78" s="116"/>
      <c r="E78" s="115"/>
      <c r="F78" s="115"/>
      <c r="G78" s="115"/>
      <c r="H78" s="115"/>
      <c r="I78" s="115"/>
      <c r="J78" s="477">
        <f t="shared" si="1"/>
        <v>0</v>
      </c>
      <c r="K78" s="485"/>
      <c r="L78" s="200"/>
    </row>
    <row r="79" spans="3:12" x14ac:dyDescent="0.25">
      <c r="C79" s="116"/>
      <c r="D79" s="116"/>
      <c r="E79" s="115"/>
      <c r="F79" s="115"/>
      <c r="G79" s="115"/>
      <c r="H79" s="115"/>
      <c r="I79" s="115"/>
      <c r="J79" s="477">
        <f t="shared" si="1"/>
        <v>0</v>
      </c>
      <c r="K79" s="485"/>
      <c r="L79" s="200"/>
    </row>
    <row r="80" spans="3:12" x14ac:dyDescent="0.25">
      <c r="C80" s="116"/>
      <c r="D80" s="116"/>
      <c r="E80" s="115"/>
      <c r="F80" s="115"/>
      <c r="G80" s="115"/>
      <c r="H80" s="115"/>
      <c r="I80" s="115"/>
      <c r="J80" s="477">
        <f t="shared" si="1"/>
        <v>0</v>
      </c>
      <c r="K80" s="485"/>
      <c r="L80" s="200"/>
    </row>
    <row r="81" spans="1:13" x14ac:dyDescent="0.25">
      <c r="C81" s="116"/>
      <c r="D81" s="116"/>
      <c r="E81" s="115"/>
      <c r="F81" s="115"/>
      <c r="G81" s="115"/>
      <c r="H81" s="115"/>
      <c r="I81" s="115"/>
      <c r="J81" s="477">
        <f t="shared" si="1"/>
        <v>0</v>
      </c>
      <c r="K81" s="485"/>
      <c r="L81" s="200"/>
    </row>
    <row r="82" spans="1:13" x14ac:dyDescent="0.25">
      <c r="C82" s="116"/>
      <c r="D82" s="116"/>
      <c r="E82" s="115"/>
      <c r="F82" s="115"/>
      <c r="G82" s="115"/>
      <c r="H82" s="115"/>
      <c r="I82" s="115"/>
      <c r="J82" s="477">
        <f t="shared" si="1"/>
        <v>0</v>
      </c>
      <c r="K82" s="485"/>
      <c r="L82" s="200"/>
    </row>
    <row r="83" spans="1:13" x14ac:dyDescent="0.25">
      <c r="C83" s="116"/>
      <c r="D83" s="116"/>
      <c r="E83" s="115"/>
      <c r="F83" s="115"/>
      <c r="G83" s="115"/>
      <c r="H83" s="115"/>
      <c r="I83" s="115"/>
      <c r="J83" s="477">
        <f t="shared" si="1"/>
        <v>0</v>
      </c>
      <c r="K83" s="485"/>
      <c r="L83" s="200"/>
    </row>
    <row r="84" spans="1:13" x14ac:dyDescent="0.25">
      <c r="C84" s="116"/>
      <c r="D84" s="116"/>
      <c r="E84" s="115"/>
      <c r="F84" s="115"/>
      <c r="G84" s="115"/>
      <c r="H84" s="115"/>
      <c r="I84" s="115"/>
      <c r="J84" s="477">
        <f t="shared" si="1"/>
        <v>0</v>
      </c>
      <c r="K84" s="485"/>
      <c r="L84" s="200"/>
    </row>
    <row r="85" spans="1:13" x14ac:dyDescent="0.25">
      <c r="C85" s="116"/>
      <c r="D85" s="116"/>
      <c r="E85" s="115"/>
      <c r="F85" s="115"/>
      <c r="G85" s="115"/>
      <c r="H85" s="115"/>
      <c r="I85" s="115"/>
      <c r="J85" s="477">
        <f t="shared" si="1"/>
        <v>0</v>
      </c>
      <c r="K85" s="485"/>
      <c r="L85" s="200"/>
    </row>
    <row r="86" spans="1:13" x14ac:dyDescent="0.25">
      <c r="C86" s="116"/>
      <c r="D86" s="116"/>
      <c r="E86" s="115"/>
      <c r="F86" s="115"/>
      <c r="G86" s="115"/>
      <c r="H86" s="115"/>
      <c r="I86" s="115"/>
      <c r="J86" s="477">
        <f t="shared" si="1"/>
        <v>0</v>
      </c>
      <c r="K86" s="485"/>
      <c r="L86" s="200"/>
    </row>
    <row r="87" spans="1:13" x14ac:dyDescent="0.25">
      <c r="C87" s="214" t="str">
        <f>Translations!$B$998</f>
        <v>&lt; Please add additional rows above this row, if needed &gt;</v>
      </c>
      <c r="D87" s="215"/>
      <c r="E87" s="216"/>
      <c r="F87" s="216"/>
      <c r="G87" s="216"/>
      <c r="H87" s="216"/>
      <c r="I87" s="217"/>
      <c r="J87" s="484"/>
      <c r="K87" s="486"/>
      <c r="L87" s="200"/>
    </row>
    <row r="88" spans="1:13" ht="51" customHeight="1" thickBot="1" x14ac:dyDescent="0.3">
      <c r="C88" s="971" t="str">
        <f>Translations!$B$995</f>
        <v>Aggregated CO2 emissions from all flights departing from each Member State to another Member State:</v>
      </c>
      <c r="D88" s="972"/>
      <c r="E88" s="240">
        <f>SUM(E62:E87)</f>
        <v>0</v>
      </c>
      <c r="F88" s="240">
        <f>SUM(F62:F87)</f>
        <v>0</v>
      </c>
      <c r="G88" s="240">
        <f>SUM(G62:G87)</f>
        <v>0</v>
      </c>
      <c r="H88" s="240">
        <f>SUM(H62:H87)</f>
        <v>0</v>
      </c>
      <c r="I88" s="240">
        <f>SUM(I62:I87)</f>
        <v>0</v>
      </c>
      <c r="J88" s="477">
        <f>SUM(E88:I88)</f>
        <v>0</v>
      </c>
      <c r="K88" s="480">
        <f>SUM(K62:K87)</f>
        <v>0</v>
      </c>
    </row>
    <row r="89" spans="1:13" s="218" customFormat="1" x14ac:dyDescent="0.25">
      <c r="C89" s="219"/>
      <c r="D89" s="219"/>
      <c r="E89" s="219"/>
      <c r="F89" s="219"/>
      <c r="G89" s="219"/>
      <c r="H89" s="219"/>
      <c r="I89" s="219"/>
      <c r="J89" s="220"/>
    </row>
    <row r="90" spans="1:13" ht="12.75" hidden="1" customHeight="1" x14ac:dyDescent="0.25">
      <c r="A90" s="434"/>
      <c r="B90" s="197" t="s">
        <v>249</v>
      </c>
      <c r="C90" s="980" t="str">
        <f>Translations!$B$999</f>
        <v>Aggregated CO2 emissions from all flights arriving at each Member State from a third country:</v>
      </c>
      <c r="D90" s="916"/>
      <c r="E90" s="916"/>
      <c r="F90" s="916"/>
      <c r="G90" s="916"/>
      <c r="H90" s="916"/>
      <c r="I90" s="916"/>
      <c r="J90" s="916"/>
      <c r="M90" s="413" t="str">
        <f>Translations!$B$1278</f>
        <v>Hide row for reduced scope</v>
      </c>
    </row>
    <row r="91" spans="1:13" ht="25.5" hidden="1" customHeight="1" thickBot="1" x14ac:dyDescent="0.3">
      <c r="A91" s="434"/>
      <c r="C91" s="970" t="str">
        <f>Translations!$B$1144</f>
        <v>Please complete the following table with the appropriate data for the reporting year. Note that the emission factors presented in section 5(b) MUST BE USED for calculating these emissions.</v>
      </c>
      <c r="D91" s="809"/>
      <c r="E91" s="809"/>
      <c r="F91" s="809"/>
      <c r="G91" s="809"/>
      <c r="H91" s="809"/>
      <c r="I91" s="809"/>
      <c r="J91" s="809"/>
      <c r="K91" s="809"/>
      <c r="M91" s="413" t="str">
        <f>Translations!$B$1278</f>
        <v>Hide row for reduced scope</v>
      </c>
    </row>
    <row r="92" spans="1:13" hidden="1" x14ac:dyDescent="0.25">
      <c r="A92" s="434"/>
      <c r="C92" s="207"/>
      <c r="D92" s="208"/>
      <c r="E92" s="973" t="str">
        <f>Translations!$B$979</f>
        <v>Emissions from each Fuel [t CO2]</v>
      </c>
      <c r="F92" s="974"/>
      <c r="G92" s="974"/>
      <c r="H92" s="974"/>
      <c r="I92" s="974"/>
      <c r="J92" s="967" t="str">
        <f>Translations!$B$980</f>
        <v>TOTAL [t CO2]</v>
      </c>
      <c r="K92" s="965" t="str">
        <f>Translations!$B$1026</f>
        <v>Total number of flights</v>
      </c>
      <c r="L92" s="200"/>
      <c r="M92" s="413" t="str">
        <f>Translations!$B$1278</f>
        <v>Hide row for reduced scope</v>
      </c>
    </row>
    <row r="93" spans="1:13" ht="30.6" hidden="1" x14ac:dyDescent="0.25">
      <c r="A93" s="434"/>
      <c r="C93" s="213" t="str">
        <f>Translations!$B$1000</f>
        <v>State of departure</v>
      </c>
      <c r="D93" s="213" t="str">
        <f>Translations!$B$1001</f>
        <v>Member State of arrival</v>
      </c>
      <c r="E93" s="203" t="str">
        <f>Translations!$B$981</f>
        <v>Jet kerosene (jet A1 or 
jet A)</v>
      </c>
      <c r="F93" s="203" t="str">
        <f>Translations!$B$274</f>
        <v>Jet gasoline (Jet B)</v>
      </c>
      <c r="G93" s="203" t="str">
        <f>Translations!$B$275</f>
        <v>Aviation gasoline (AvGas)</v>
      </c>
      <c r="H93" s="204" t="str">
        <f>Translations!$B$982</f>
        <v>Alternative fuel 1</v>
      </c>
      <c r="I93" s="204" t="str">
        <f>Translations!$B$983</f>
        <v>&lt;add more fuels before this column&gt;</v>
      </c>
      <c r="J93" s="968"/>
      <c r="K93" s="966"/>
      <c r="L93" s="200"/>
      <c r="M93" s="413" t="str">
        <f>Translations!$B$1278</f>
        <v>Hide row for reduced scope</v>
      </c>
    </row>
    <row r="94" spans="1:13" hidden="1" x14ac:dyDescent="0.25">
      <c r="A94" s="434"/>
      <c r="C94" s="116"/>
      <c r="D94" s="116"/>
      <c r="E94" s="115"/>
      <c r="F94" s="115"/>
      <c r="G94" s="115"/>
      <c r="H94" s="115"/>
      <c r="I94" s="115"/>
      <c r="J94" s="477">
        <f t="shared" ref="J94:J118" si="2">SUM(E94:I94)</f>
        <v>0</v>
      </c>
      <c r="K94" s="485"/>
      <c r="L94" s="200"/>
      <c r="M94" s="413" t="str">
        <f>Translations!$B$1278</f>
        <v>Hide row for reduced scope</v>
      </c>
    </row>
    <row r="95" spans="1:13" hidden="1" x14ac:dyDescent="0.25">
      <c r="A95" s="434"/>
      <c r="C95" s="116"/>
      <c r="D95" s="116"/>
      <c r="E95" s="115"/>
      <c r="F95" s="115"/>
      <c r="G95" s="115"/>
      <c r="H95" s="115"/>
      <c r="I95" s="115"/>
      <c r="J95" s="477">
        <f t="shared" si="2"/>
        <v>0</v>
      </c>
      <c r="K95" s="485"/>
      <c r="L95" s="200"/>
      <c r="M95" s="413" t="str">
        <f>Translations!$B$1278</f>
        <v>Hide row for reduced scope</v>
      </c>
    </row>
    <row r="96" spans="1:13" hidden="1" x14ac:dyDescent="0.25">
      <c r="A96" s="434"/>
      <c r="C96" s="116"/>
      <c r="D96" s="116"/>
      <c r="E96" s="115"/>
      <c r="F96" s="115"/>
      <c r="G96" s="115"/>
      <c r="H96" s="115"/>
      <c r="I96" s="115"/>
      <c r="J96" s="477">
        <f t="shared" si="2"/>
        <v>0</v>
      </c>
      <c r="K96" s="485"/>
      <c r="L96" s="200"/>
      <c r="M96" s="413" t="str">
        <f>Translations!$B$1278</f>
        <v>Hide row for reduced scope</v>
      </c>
    </row>
    <row r="97" spans="1:13" hidden="1" x14ac:dyDescent="0.25">
      <c r="A97" s="434"/>
      <c r="C97" s="116"/>
      <c r="D97" s="116"/>
      <c r="E97" s="115"/>
      <c r="F97" s="115"/>
      <c r="G97" s="115"/>
      <c r="H97" s="115"/>
      <c r="I97" s="115"/>
      <c r="J97" s="477">
        <f t="shared" si="2"/>
        <v>0</v>
      </c>
      <c r="K97" s="485"/>
      <c r="L97" s="200"/>
      <c r="M97" s="413" t="str">
        <f>Translations!$B$1278</f>
        <v>Hide row for reduced scope</v>
      </c>
    </row>
    <row r="98" spans="1:13" hidden="1" x14ac:dyDescent="0.25">
      <c r="A98" s="434"/>
      <c r="C98" s="116"/>
      <c r="D98" s="116"/>
      <c r="E98" s="115"/>
      <c r="F98" s="115"/>
      <c r="G98" s="115"/>
      <c r="H98" s="115"/>
      <c r="I98" s="115"/>
      <c r="J98" s="477">
        <f t="shared" si="2"/>
        <v>0</v>
      </c>
      <c r="K98" s="485"/>
      <c r="L98" s="200"/>
      <c r="M98" s="413" t="str">
        <f>Translations!$B$1278</f>
        <v>Hide row for reduced scope</v>
      </c>
    </row>
    <row r="99" spans="1:13" hidden="1" x14ac:dyDescent="0.25">
      <c r="A99" s="434"/>
      <c r="C99" s="116"/>
      <c r="D99" s="116"/>
      <c r="E99" s="115"/>
      <c r="F99" s="115"/>
      <c r="G99" s="115"/>
      <c r="H99" s="115"/>
      <c r="I99" s="115"/>
      <c r="J99" s="477">
        <f t="shared" si="2"/>
        <v>0</v>
      </c>
      <c r="K99" s="485"/>
      <c r="L99" s="200"/>
      <c r="M99" s="413" t="str">
        <f>Translations!$B$1278</f>
        <v>Hide row for reduced scope</v>
      </c>
    </row>
    <row r="100" spans="1:13" hidden="1" x14ac:dyDescent="0.25">
      <c r="A100" s="434"/>
      <c r="C100" s="116"/>
      <c r="D100" s="116"/>
      <c r="E100" s="115"/>
      <c r="F100" s="115"/>
      <c r="G100" s="115"/>
      <c r="H100" s="115"/>
      <c r="I100" s="115"/>
      <c r="J100" s="477">
        <f t="shared" si="2"/>
        <v>0</v>
      </c>
      <c r="K100" s="485"/>
      <c r="L100" s="200"/>
      <c r="M100" s="413" t="str">
        <f>Translations!$B$1278</f>
        <v>Hide row for reduced scope</v>
      </c>
    </row>
    <row r="101" spans="1:13" hidden="1" x14ac:dyDescent="0.25">
      <c r="A101" s="434"/>
      <c r="C101" s="116"/>
      <c r="D101" s="116"/>
      <c r="E101" s="115"/>
      <c r="F101" s="115"/>
      <c r="G101" s="115"/>
      <c r="H101" s="115"/>
      <c r="I101" s="115"/>
      <c r="J101" s="477">
        <f t="shared" si="2"/>
        <v>0</v>
      </c>
      <c r="K101" s="485"/>
      <c r="L101" s="200"/>
      <c r="M101" s="413" t="str">
        <f>Translations!$B$1278</f>
        <v>Hide row for reduced scope</v>
      </c>
    </row>
    <row r="102" spans="1:13" hidden="1" x14ac:dyDescent="0.25">
      <c r="A102" s="434"/>
      <c r="C102" s="116"/>
      <c r="D102" s="116"/>
      <c r="E102" s="115"/>
      <c r="F102" s="115"/>
      <c r="G102" s="115"/>
      <c r="H102" s="115"/>
      <c r="I102" s="115"/>
      <c r="J102" s="477">
        <f t="shared" si="2"/>
        <v>0</v>
      </c>
      <c r="K102" s="485"/>
      <c r="L102" s="200"/>
      <c r="M102" s="413" t="str">
        <f>Translations!$B$1278</f>
        <v>Hide row for reduced scope</v>
      </c>
    </row>
    <row r="103" spans="1:13" hidden="1" x14ac:dyDescent="0.25">
      <c r="A103" s="434"/>
      <c r="C103" s="116"/>
      <c r="D103" s="116"/>
      <c r="E103" s="115"/>
      <c r="F103" s="115"/>
      <c r="G103" s="115"/>
      <c r="H103" s="115"/>
      <c r="I103" s="115"/>
      <c r="J103" s="477">
        <f t="shared" si="2"/>
        <v>0</v>
      </c>
      <c r="K103" s="485"/>
      <c r="L103" s="200"/>
      <c r="M103" s="413" t="str">
        <f>Translations!$B$1278</f>
        <v>Hide row for reduced scope</v>
      </c>
    </row>
    <row r="104" spans="1:13" hidden="1" x14ac:dyDescent="0.25">
      <c r="A104" s="434"/>
      <c r="C104" s="116"/>
      <c r="D104" s="116"/>
      <c r="E104" s="115"/>
      <c r="F104" s="115"/>
      <c r="G104" s="115"/>
      <c r="H104" s="115"/>
      <c r="I104" s="115"/>
      <c r="J104" s="477">
        <f t="shared" si="2"/>
        <v>0</v>
      </c>
      <c r="K104" s="485"/>
      <c r="L104" s="200"/>
      <c r="M104" s="413" t="str">
        <f>Translations!$B$1278</f>
        <v>Hide row for reduced scope</v>
      </c>
    </row>
    <row r="105" spans="1:13" hidden="1" x14ac:dyDescent="0.25">
      <c r="A105" s="434"/>
      <c r="C105" s="116"/>
      <c r="D105" s="116"/>
      <c r="E105" s="115"/>
      <c r="F105" s="115"/>
      <c r="G105" s="115"/>
      <c r="H105" s="115"/>
      <c r="I105" s="115"/>
      <c r="J105" s="477">
        <f t="shared" si="2"/>
        <v>0</v>
      </c>
      <c r="K105" s="485"/>
      <c r="L105" s="200"/>
      <c r="M105" s="413" t="str">
        <f>Translations!$B$1278</f>
        <v>Hide row for reduced scope</v>
      </c>
    </row>
    <row r="106" spans="1:13" hidden="1" x14ac:dyDescent="0.25">
      <c r="A106" s="434"/>
      <c r="C106" s="116"/>
      <c r="D106" s="116"/>
      <c r="E106" s="115"/>
      <c r="F106" s="115"/>
      <c r="G106" s="115"/>
      <c r="H106" s="115"/>
      <c r="I106" s="115"/>
      <c r="J106" s="477">
        <f t="shared" si="2"/>
        <v>0</v>
      </c>
      <c r="K106" s="485"/>
      <c r="L106" s="200"/>
      <c r="M106" s="413" t="str">
        <f>Translations!$B$1278</f>
        <v>Hide row for reduced scope</v>
      </c>
    </row>
    <row r="107" spans="1:13" hidden="1" x14ac:dyDescent="0.25">
      <c r="A107" s="434"/>
      <c r="C107" s="116"/>
      <c r="D107" s="116"/>
      <c r="E107" s="115"/>
      <c r="F107" s="115"/>
      <c r="G107" s="115"/>
      <c r="H107" s="115"/>
      <c r="I107" s="115"/>
      <c r="J107" s="477">
        <f t="shared" si="2"/>
        <v>0</v>
      </c>
      <c r="K107" s="485"/>
      <c r="L107" s="200"/>
      <c r="M107" s="413" t="str">
        <f>Translations!$B$1278</f>
        <v>Hide row for reduced scope</v>
      </c>
    </row>
    <row r="108" spans="1:13" hidden="1" x14ac:dyDescent="0.25">
      <c r="A108" s="434"/>
      <c r="C108" s="116"/>
      <c r="D108" s="116"/>
      <c r="E108" s="115"/>
      <c r="F108" s="115"/>
      <c r="G108" s="115"/>
      <c r="H108" s="115"/>
      <c r="I108" s="115"/>
      <c r="J108" s="477">
        <f t="shared" si="2"/>
        <v>0</v>
      </c>
      <c r="K108" s="485"/>
      <c r="L108" s="200"/>
      <c r="M108" s="413" t="str">
        <f>Translations!$B$1278</f>
        <v>Hide row for reduced scope</v>
      </c>
    </row>
    <row r="109" spans="1:13" hidden="1" x14ac:dyDescent="0.25">
      <c r="A109" s="434"/>
      <c r="C109" s="116"/>
      <c r="D109" s="116"/>
      <c r="E109" s="115"/>
      <c r="F109" s="115"/>
      <c r="G109" s="115"/>
      <c r="H109" s="115"/>
      <c r="I109" s="115"/>
      <c r="J109" s="477">
        <f t="shared" si="2"/>
        <v>0</v>
      </c>
      <c r="K109" s="485"/>
      <c r="L109" s="200"/>
      <c r="M109" s="413" t="str">
        <f>Translations!$B$1278</f>
        <v>Hide row for reduced scope</v>
      </c>
    </row>
    <row r="110" spans="1:13" hidden="1" x14ac:dyDescent="0.25">
      <c r="A110" s="434"/>
      <c r="C110" s="116"/>
      <c r="D110" s="116"/>
      <c r="E110" s="115"/>
      <c r="F110" s="115"/>
      <c r="G110" s="115"/>
      <c r="H110" s="115"/>
      <c r="I110" s="115"/>
      <c r="J110" s="477">
        <f t="shared" si="2"/>
        <v>0</v>
      </c>
      <c r="K110" s="485"/>
      <c r="L110" s="200"/>
      <c r="M110" s="413" t="str">
        <f>Translations!$B$1278</f>
        <v>Hide row for reduced scope</v>
      </c>
    </row>
    <row r="111" spans="1:13" hidden="1" x14ac:dyDescent="0.25">
      <c r="A111" s="434"/>
      <c r="C111" s="116"/>
      <c r="D111" s="116"/>
      <c r="E111" s="115"/>
      <c r="F111" s="115"/>
      <c r="G111" s="115"/>
      <c r="H111" s="115"/>
      <c r="I111" s="115"/>
      <c r="J111" s="477">
        <f t="shared" si="2"/>
        <v>0</v>
      </c>
      <c r="K111" s="485"/>
      <c r="L111" s="200"/>
      <c r="M111" s="413" t="str">
        <f>Translations!$B$1278</f>
        <v>Hide row for reduced scope</v>
      </c>
    </row>
    <row r="112" spans="1:13" hidden="1" x14ac:dyDescent="0.25">
      <c r="A112" s="434"/>
      <c r="C112" s="116"/>
      <c r="D112" s="116"/>
      <c r="E112" s="115"/>
      <c r="F112" s="115"/>
      <c r="G112" s="115"/>
      <c r="H112" s="115"/>
      <c r="I112" s="115"/>
      <c r="J112" s="477">
        <f t="shared" si="2"/>
        <v>0</v>
      </c>
      <c r="K112" s="485"/>
      <c r="L112" s="200"/>
      <c r="M112" s="413" t="str">
        <f>Translations!$B$1278</f>
        <v>Hide row for reduced scope</v>
      </c>
    </row>
    <row r="113" spans="1:13" hidden="1" x14ac:dyDescent="0.25">
      <c r="A113" s="434"/>
      <c r="C113" s="116"/>
      <c r="D113" s="116"/>
      <c r="E113" s="115"/>
      <c r="F113" s="115"/>
      <c r="G113" s="115"/>
      <c r="H113" s="115"/>
      <c r="I113" s="115"/>
      <c r="J113" s="477">
        <f t="shared" si="2"/>
        <v>0</v>
      </c>
      <c r="K113" s="485"/>
      <c r="L113" s="200"/>
      <c r="M113" s="413" t="str">
        <f>Translations!$B$1278</f>
        <v>Hide row for reduced scope</v>
      </c>
    </row>
    <row r="114" spans="1:13" hidden="1" x14ac:dyDescent="0.25">
      <c r="A114" s="434"/>
      <c r="C114" s="116"/>
      <c r="D114" s="116"/>
      <c r="E114" s="115"/>
      <c r="F114" s="115"/>
      <c r="G114" s="115"/>
      <c r="H114" s="115"/>
      <c r="I114" s="115"/>
      <c r="J114" s="477">
        <f t="shared" si="2"/>
        <v>0</v>
      </c>
      <c r="K114" s="485"/>
      <c r="L114" s="200"/>
      <c r="M114" s="413" t="str">
        <f>Translations!$B$1278</f>
        <v>Hide row for reduced scope</v>
      </c>
    </row>
    <row r="115" spans="1:13" hidden="1" x14ac:dyDescent="0.25">
      <c r="A115" s="434"/>
      <c r="C115" s="116"/>
      <c r="D115" s="116"/>
      <c r="E115" s="115"/>
      <c r="F115" s="115"/>
      <c r="G115" s="115"/>
      <c r="H115" s="115"/>
      <c r="I115" s="115"/>
      <c r="J115" s="477">
        <f t="shared" si="2"/>
        <v>0</v>
      </c>
      <c r="K115" s="485"/>
      <c r="L115" s="200"/>
      <c r="M115" s="413" t="str">
        <f>Translations!$B$1278</f>
        <v>Hide row for reduced scope</v>
      </c>
    </row>
    <row r="116" spans="1:13" hidden="1" x14ac:dyDescent="0.25">
      <c r="A116" s="434"/>
      <c r="C116" s="116"/>
      <c r="D116" s="116"/>
      <c r="E116" s="115"/>
      <c r="F116" s="115"/>
      <c r="G116" s="115"/>
      <c r="H116" s="115"/>
      <c r="I116" s="115"/>
      <c r="J116" s="477">
        <f t="shared" si="2"/>
        <v>0</v>
      </c>
      <c r="K116" s="485"/>
      <c r="L116" s="200"/>
      <c r="M116" s="413" t="str">
        <f>Translations!$B$1278</f>
        <v>Hide row for reduced scope</v>
      </c>
    </row>
    <row r="117" spans="1:13" hidden="1" x14ac:dyDescent="0.25">
      <c r="A117" s="434"/>
      <c r="C117" s="116"/>
      <c r="D117" s="116"/>
      <c r="E117" s="115"/>
      <c r="F117" s="115"/>
      <c r="G117" s="115"/>
      <c r="H117" s="115"/>
      <c r="I117" s="115"/>
      <c r="J117" s="477">
        <f t="shared" si="2"/>
        <v>0</v>
      </c>
      <c r="K117" s="485"/>
      <c r="L117" s="200"/>
      <c r="M117" s="413" t="str">
        <f>Translations!$B$1278</f>
        <v>Hide row for reduced scope</v>
      </c>
    </row>
    <row r="118" spans="1:13" hidden="1" x14ac:dyDescent="0.25">
      <c r="A118" s="434"/>
      <c r="C118" s="116"/>
      <c r="D118" s="116"/>
      <c r="E118" s="115"/>
      <c r="F118" s="115"/>
      <c r="G118" s="115"/>
      <c r="H118" s="115"/>
      <c r="I118" s="115"/>
      <c r="J118" s="477">
        <f t="shared" si="2"/>
        <v>0</v>
      </c>
      <c r="K118" s="485"/>
      <c r="L118" s="200"/>
      <c r="M118" s="413" t="str">
        <f>Translations!$B$1278</f>
        <v>Hide row for reduced scope</v>
      </c>
    </row>
    <row r="119" spans="1:13" hidden="1" x14ac:dyDescent="0.25">
      <c r="A119" s="434"/>
      <c r="C119" s="214" t="str">
        <f>Translations!$B$998</f>
        <v>&lt; Please add additional rows above this row, if needed &gt;</v>
      </c>
      <c r="D119" s="215"/>
      <c r="E119" s="216"/>
      <c r="F119" s="216"/>
      <c r="G119" s="216"/>
      <c r="H119" s="216"/>
      <c r="I119" s="217"/>
      <c r="J119" s="484"/>
      <c r="K119" s="486"/>
      <c r="L119" s="200"/>
      <c r="M119" s="413" t="str">
        <f>Translations!$B$1278</f>
        <v>Hide row for reduced scope</v>
      </c>
    </row>
    <row r="120" spans="1:13" ht="38.25" hidden="1" customHeight="1" thickBot="1" x14ac:dyDescent="0.3">
      <c r="A120" s="434"/>
      <c r="C120" s="971" t="str">
        <f>Translations!$B$1002</f>
        <v>Aggregated CO2 emissions from all flights arriving at each MS from third countries:</v>
      </c>
      <c r="D120" s="972"/>
      <c r="E120" s="240">
        <f>SUM(E94:E119)</f>
        <v>0</v>
      </c>
      <c r="F120" s="240">
        <f>SUM(F94:F119)</f>
        <v>0</v>
      </c>
      <c r="G120" s="240">
        <f>SUM(G94:G119)</f>
        <v>0</v>
      </c>
      <c r="H120" s="240">
        <f>SUM(H94:H119)</f>
        <v>0</v>
      </c>
      <c r="I120" s="240">
        <f>SUM(I94:I119)</f>
        <v>0</v>
      </c>
      <c r="J120" s="477">
        <f>SUM(E120:I120)</f>
        <v>0</v>
      </c>
      <c r="K120" s="480">
        <f>SUM(K94:K119)</f>
        <v>0</v>
      </c>
      <c r="M120" s="413" t="str">
        <f>Translations!$B$1278</f>
        <v>Hide row for reduced scope</v>
      </c>
    </row>
    <row r="121" spans="1:13" s="218" customFormat="1" x14ac:dyDescent="0.25">
      <c r="C121" s="221"/>
      <c r="D121" s="221"/>
      <c r="E121" s="221"/>
      <c r="F121" s="221"/>
      <c r="G121" s="221"/>
      <c r="H121" s="221"/>
      <c r="I121" s="221"/>
    </row>
    <row r="122" spans="1:13" s="218" customFormat="1" x14ac:dyDescent="0.25">
      <c r="A122" s="695"/>
      <c r="B122" s="695"/>
      <c r="C122" s="696"/>
      <c r="D122" s="696"/>
      <c r="E122" s="696"/>
      <c r="F122" s="696"/>
      <c r="G122" s="696"/>
      <c r="H122" s="696"/>
      <c r="I122" s="696"/>
      <c r="J122" s="695"/>
      <c r="K122" s="695"/>
      <c r="L122" s="695"/>
    </row>
    <row r="123" spans="1:13" s="218" customFormat="1" ht="15.6" x14ac:dyDescent="0.25">
      <c r="A123" s="695"/>
      <c r="B123" s="237" t="s">
        <v>1531</v>
      </c>
      <c r="C123" s="196" t="str">
        <f>Translations!$B$1245</f>
        <v>Detailed emissions data – CH ETS</v>
      </c>
      <c r="D123" s="196"/>
      <c r="E123" s="196"/>
      <c r="F123" s="196"/>
      <c r="G123" s="196"/>
      <c r="H123" s="196"/>
      <c r="I123" s="196"/>
      <c r="J123" s="196"/>
      <c r="K123" s="196"/>
      <c r="L123" s="695"/>
    </row>
    <row r="124" spans="1:13" s="218" customFormat="1" ht="5.0999999999999996" customHeight="1" x14ac:dyDescent="0.25">
      <c r="A124" s="695"/>
      <c r="C124" s="221"/>
      <c r="D124" s="221"/>
      <c r="E124" s="221"/>
      <c r="F124" s="221"/>
      <c r="G124" s="221"/>
      <c r="H124" s="221"/>
      <c r="I124" s="221"/>
      <c r="L124" s="695"/>
    </row>
    <row r="125" spans="1:13" ht="28.5" customHeight="1" x14ac:dyDescent="0.25">
      <c r="A125" s="697"/>
      <c r="B125" s="197" t="s">
        <v>244</v>
      </c>
      <c r="C125" s="969" t="str">
        <f>Translations!$B$1280</f>
        <v>The following table is used for control purposes only. Please make sure that the totals are consistent with the result of section 5(d). The following sections (b) and (c) should be filled without any double counting of emissions.</v>
      </c>
      <c r="D125" s="870"/>
      <c r="E125" s="870"/>
      <c r="F125" s="870"/>
      <c r="G125" s="870"/>
      <c r="H125" s="870"/>
      <c r="I125" s="870"/>
      <c r="J125" s="870"/>
      <c r="K125" s="809"/>
      <c r="L125" s="697"/>
    </row>
    <row r="126" spans="1:13" ht="51" customHeight="1" x14ac:dyDescent="0.25">
      <c r="A126" s="697"/>
      <c r="B126" s="197"/>
      <c r="C126" s="969" t="str">
        <f>Translations!$B$1281</f>
        <v>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v>
      </c>
      <c r="D126" s="984"/>
      <c r="E126" s="984"/>
      <c r="F126" s="984"/>
      <c r="G126" s="984"/>
      <c r="H126" s="984"/>
      <c r="I126" s="984"/>
      <c r="J126" s="984"/>
      <c r="K126" s="809"/>
      <c r="L126" s="697"/>
    </row>
    <row r="127" spans="1:13" ht="25.5" customHeight="1" x14ac:dyDescent="0.25">
      <c r="A127" s="697"/>
      <c r="B127" s="197"/>
      <c r="C127" s="969" t="str">
        <f>Translations!$B$978</f>
        <v>Note: Only fossil emissions are accounted for in this section. This includes biomass emissions for which sustainability criteria have not been proven.</v>
      </c>
      <c r="D127" s="984"/>
      <c r="E127" s="984"/>
      <c r="F127" s="984"/>
      <c r="G127" s="984"/>
      <c r="H127" s="984"/>
      <c r="I127" s="984"/>
      <c r="J127" s="984"/>
      <c r="K127" s="809"/>
      <c r="L127" s="697"/>
    </row>
    <row r="128" spans="1:13" ht="13.8" thickBot="1" x14ac:dyDescent="0.3">
      <c r="A128" s="697"/>
      <c r="L128" s="697"/>
    </row>
    <row r="129" spans="1:13" x14ac:dyDescent="0.25">
      <c r="A129" s="697"/>
      <c r="C129" s="198"/>
      <c r="D129" s="199"/>
      <c r="E129" s="973" t="str">
        <f>Translations!$B$979</f>
        <v>Emissions from each Fuel [t CO2]</v>
      </c>
      <c r="F129" s="974"/>
      <c r="G129" s="974"/>
      <c r="H129" s="974"/>
      <c r="I129" s="974"/>
      <c r="J129" s="967" t="str">
        <f>Translations!$B$980</f>
        <v>TOTAL [t CO2]</v>
      </c>
      <c r="K129" s="965" t="str">
        <f>Translations!$B$1026</f>
        <v>Total number of flights</v>
      </c>
      <c r="L129" s="698"/>
    </row>
    <row r="130" spans="1:13" ht="30.6" x14ac:dyDescent="0.25">
      <c r="A130" s="697"/>
      <c r="C130" s="201"/>
      <c r="D130" s="202"/>
      <c r="E130" s="203" t="str">
        <f>Translations!$B$981</f>
        <v>Jet kerosene (jet A1 or 
jet A)</v>
      </c>
      <c r="F130" s="203" t="str">
        <f>Translations!$B$274</f>
        <v>Jet gasoline (Jet B)</v>
      </c>
      <c r="G130" s="203" t="str">
        <f>Translations!$B$275</f>
        <v>Aviation gasoline (AvGas)</v>
      </c>
      <c r="H130" s="204" t="str">
        <f>Translations!$B$982</f>
        <v>Alternative fuel 1</v>
      </c>
      <c r="I130" s="204" t="str">
        <f>Translations!$B$983</f>
        <v>&lt;add more fuels before this column&gt;</v>
      </c>
      <c r="J130" s="985"/>
      <c r="K130" s="966"/>
      <c r="L130" s="698"/>
      <c r="M130" s="412"/>
    </row>
    <row r="131" spans="1:13" ht="39.9" customHeight="1" x14ac:dyDescent="0.25">
      <c r="A131" s="697"/>
      <c r="B131" s="205" t="s">
        <v>1064</v>
      </c>
      <c r="C131" s="979" t="str">
        <f>Translations!$B$1282</f>
        <v>Total aggregated CO2 emissions from all flights relating to the scope of the CH ETS 
(= B + C)</v>
      </c>
      <c r="D131" s="903"/>
      <c r="E131" s="240">
        <f>E132+E133</f>
        <v>0</v>
      </c>
      <c r="F131" s="240">
        <f>F132+F133</f>
        <v>0</v>
      </c>
      <c r="G131" s="240">
        <f>G132+G133</f>
        <v>0</v>
      </c>
      <c r="H131" s="240">
        <f>H132+H133</f>
        <v>0</v>
      </c>
      <c r="I131" s="240">
        <f>I132+I133</f>
        <v>0</v>
      </c>
      <c r="J131" s="477">
        <f>SUM(E131:I131)</f>
        <v>0</v>
      </c>
      <c r="K131" s="478">
        <f>K132+K133</f>
        <v>0</v>
      </c>
      <c r="L131" s="698"/>
    </row>
    <row r="132" spans="1:13" ht="39.9" customHeight="1" x14ac:dyDescent="0.25">
      <c r="A132" s="697"/>
      <c r="B132" s="205" t="s">
        <v>1063</v>
      </c>
      <c r="C132" s="986" t="str">
        <f>Translations!$B$1283</f>
        <v>Swiss domestic flights</v>
      </c>
      <c r="D132" s="976"/>
      <c r="E132" s="691">
        <f>SUM(E142)</f>
        <v>0</v>
      </c>
      <c r="F132" s="691">
        <f t="shared" ref="F132:K132" si="3">SUM(F142)</f>
        <v>0</v>
      </c>
      <c r="G132" s="691">
        <f t="shared" si="3"/>
        <v>0</v>
      </c>
      <c r="H132" s="691">
        <f t="shared" si="3"/>
        <v>0</v>
      </c>
      <c r="I132" s="691">
        <f t="shared" si="3"/>
        <v>0</v>
      </c>
      <c r="J132" s="692">
        <f t="shared" si="3"/>
        <v>0</v>
      </c>
      <c r="K132" s="693">
        <f t="shared" si="3"/>
        <v>0</v>
      </c>
      <c r="L132" s="698"/>
    </row>
    <row r="133" spans="1:13" ht="39.9" customHeight="1" thickBot="1" x14ac:dyDescent="0.3">
      <c r="A133" s="697"/>
      <c r="B133" s="205" t="s">
        <v>1061</v>
      </c>
      <c r="C133" s="986" t="str">
        <f>Translations!$B$1284</f>
        <v>Flights from Switzerland to EEA countries</v>
      </c>
      <c r="D133" s="976"/>
      <c r="E133" s="225">
        <f>SUM(E179)</f>
        <v>0</v>
      </c>
      <c r="F133" s="225">
        <f t="shared" ref="F133:K133" si="4">SUM(F179)</f>
        <v>0</v>
      </c>
      <c r="G133" s="225">
        <f t="shared" si="4"/>
        <v>0</v>
      </c>
      <c r="H133" s="225">
        <f t="shared" si="4"/>
        <v>0</v>
      </c>
      <c r="I133" s="225">
        <f t="shared" si="4"/>
        <v>0</v>
      </c>
      <c r="J133" s="692">
        <f t="shared" si="4"/>
        <v>0</v>
      </c>
      <c r="K133" s="694">
        <f t="shared" si="4"/>
        <v>0</v>
      </c>
      <c r="L133" s="698"/>
    </row>
    <row r="134" spans="1:13" x14ac:dyDescent="0.25">
      <c r="A134" s="697"/>
      <c r="C134" s="206" t="str">
        <f>Translations!$B$1035</f>
        <v xml:space="preserve">Please note that all figures should only include emissions to be reported under the EU ETS, i.e. relate to the reduced scope. </v>
      </c>
      <c r="D134" s="206"/>
      <c r="E134" s="206"/>
      <c r="F134" s="206"/>
      <c r="G134" s="206"/>
      <c r="H134" s="206"/>
      <c r="I134" s="206"/>
      <c r="J134" s="206"/>
      <c r="K134" s="487"/>
      <c r="L134" s="697"/>
    </row>
    <row r="135" spans="1:13" x14ac:dyDescent="0.25">
      <c r="A135" s="697"/>
      <c r="C135" s="195" t="str">
        <f>Translations!$B$1285</f>
        <v>Total emissions entered in section 5(d):</v>
      </c>
      <c r="F135" s="242">
        <f>INDICATOR_CHETS_TotalEmissions</f>
        <v>0</v>
      </c>
      <c r="G135" s="244" t="s">
        <v>1017</v>
      </c>
      <c r="L135" s="697"/>
    </row>
    <row r="136" spans="1:13" x14ac:dyDescent="0.25">
      <c r="A136" s="697"/>
      <c r="C136" s="195" t="str">
        <f>Translations!$B$990</f>
        <v>Difference to data given in this sheet:</v>
      </c>
      <c r="F136" s="243">
        <f>F135-J131</f>
        <v>0</v>
      </c>
      <c r="G136" s="244" t="s">
        <v>1017</v>
      </c>
      <c r="L136" s="697"/>
    </row>
    <row r="137" spans="1:13" x14ac:dyDescent="0.25">
      <c r="A137" s="697"/>
      <c r="L137" s="697"/>
    </row>
    <row r="138" spans="1:13" s="218" customFormat="1" x14ac:dyDescent="0.25">
      <c r="A138" s="695"/>
      <c r="B138" s="197" t="s">
        <v>247</v>
      </c>
      <c r="C138" s="221" t="str">
        <f>Translations!$B$1286</f>
        <v>Domestic flights:</v>
      </c>
      <c r="D138" s="221"/>
      <c r="E138" s="221"/>
      <c r="F138" s="221"/>
      <c r="G138" s="221"/>
      <c r="H138" s="221"/>
      <c r="I138" s="221"/>
      <c r="L138" s="695"/>
    </row>
    <row r="139" spans="1:13" s="218" customFormat="1" ht="25.5" customHeight="1" thickBot="1" x14ac:dyDescent="0.3">
      <c r="A139" s="695"/>
      <c r="C139" s="970" t="str">
        <f>Translations!$B$1144</f>
        <v>Please complete the following table with the appropriate data for the reporting year. Note that the emission factors presented in section 5(b) MUST BE USED for calculating these emissions.</v>
      </c>
      <c r="D139" s="809"/>
      <c r="E139" s="809"/>
      <c r="F139" s="809"/>
      <c r="G139" s="809"/>
      <c r="H139" s="809"/>
      <c r="I139" s="809"/>
      <c r="J139" s="809"/>
      <c r="K139" s="809"/>
      <c r="L139" s="695"/>
    </row>
    <row r="140" spans="1:13" s="218" customFormat="1" x14ac:dyDescent="0.25">
      <c r="A140" s="695"/>
      <c r="C140" s="207"/>
      <c r="D140" s="208"/>
      <c r="E140" s="973" t="str">
        <f>Translations!$B$979</f>
        <v>Emissions from each Fuel [t CO2]</v>
      </c>
      <c r="F140" s="974"/>
      <c r="G140" s="974"/>
      <c r="H140" s="974"/>
      <c r="I140" s="974"/>
      <c r="J140" s="967" t="str">
        <f>Translations!$B$980</f>
        <v>TOTAL [t CO2]</v>
      </c>
      <c r="K140" s="965" t="str">
        <f>Translations!$B$1026</f>
        <v>Total number of flights</v>
      </c>
      <c r="L140" s="695"/>
    </row>
    <row r="141" spans="1:13" s="218" customFormat="1" ht="30.6" x14ac:dyDescent="0.25">
      <c r="A141" s="695"/>
      <c r="C141" s="971" t="str">
        <f>Translations!$B$1287</f>
        <v>State of departure and arrival</v>
      </c>
      <c r="D141" s="981"/>
      <c r="E141" s="203" t="str">
        <f>Translations!$B$981</f>
        <v>Jet kerosene (jet A1 or 
jet A)</v>
      </c>
      <c r="F141" s="203" t="str">
        <f>Translations!$B$274</f>
        <v>Jet gasoline (Jet B)</v>
      </c>
      <c r="G141" s="203" t="str">
        <f>Translations!$B$275</f>
        <v>Aviation gasoline (AvGas)</v>
      </c>
      <c r="H141" s="204" t="str">
        <f>Translations!$B$982</f>
        <v>Alternative fuel 1</v>
      </c>
      <c r="I141" s="204" t="str">
        <f>Translations!$B$983</f>
        <v>&lt;add more fuels before this column&gt;</v>
      </c>
      <c r="J141" s="968"/>
      <c r="K141" s="966"/>
      <c r="L141" s="695"/>
    </row>
    <row r="142" spans="1:13" s="218" customFormat="1" x14ac:dyDescent="0.25">
      <c r="A142" s="695"/>
      <c r="C142" s="209" t="str">
        <f>Translations!$B$574</f>
        <v>Switzerland</v>
      </c>
      <c r="D142" s="210"/>
      <c r="E142" s="117"/>
      <c r="F142" s="117"/>
      <c r="G142" s="117"/>
      <c r="H142" s="117"/>
      <c r="I142" s="117"/>
      <c r="J142" s="481">
        <f t="shared" ref="J142" si="5">SUM(E142:I142)</f>
        <v>0</v>
      </c>
      <c r="K142" s="482"/>
      <c r="L142" s="695"/>
    </row>
    <row r="143" spans="1:13" s="218" customFormat="1" x14ac:dyDescent="0.25">
      <c r="A143" s="695"/>
      <c r="C143" s="221"/>
      <c r="D143" s="221"/>
      <c r="E143" s="221"/>
      <c r="F143" s="221"/>
      <c r="G143" s="221"/>
      <c r="H143" s="221"/>
      <c r="I143" s="221"/>
      <c r="L143" s="695"/>
    </row>
    <row r="144" spans="1:13" s="218" customFormat="1" x14ac:dyDescent="0.25">
      <c r="A144" s="695"/>
      <c r="B144" s="197" t="s">
        <v>283</v>
      </c>
      <c r="C144" s="982" t="str">
        <f>Translations!$B$1288</f>
        <v>Aggregated CO2 emissions from all flights departing from Switzerland to an EEA Member State:</v>
      </c>
      <c r="D144" s="983"/>
      <c r="E144" s="983"/>
      <c r="F144" s="983"/>
      <c r="G144" s="983"/>
      <c r="H144" s="983"/>
      <c r="I144" s="983"/>
      <c r="J144" s="983"/>
      <c r="K144" s="195"/>
      <c r="L144" s="695"/>
    </row>
    <row r="145" spans="1:12" s="218" customFormat="1" ht="25.5" customHeight="1" thickBot="1" x14ac:dyDescent="0.3">
      <c r="A145" s="695"/>
      <c r="C145" s="970" t="str">
        <f>Translations!$B$1144</f>
        <v>Please complete the following table with the appropriate data for the reporting year. Note that the emission factors presented in section 5(b) MUST BE USED for calculating these emissions.</v>
      </c>
      <c r="D145" s="809"/>
      <c r="E145" s="809"/>
      <c r="F145" s="809"/>
      <c r="G145" s="809"/>
      <c r="H145" s="809"/>
      <c r="I145" s="809"/>
      <c r="J145" s="809"/>
      <c r="K145" s="809"/>
      <c r="L145" s="695"/>
    </row>
    <row r="146" spans="1:12" s="218" customFormat="1" x14ac:dyDescent="0.25">
      <c r="A146" s="695"/>
      <c r="C146" s="207"/>
      <c r="D146" s="208"/>
      <c r="E146" s="973" t="str">
        <f>Translations!$B$979</f>
        <v>Emissions from each Fuel [t CO2]</v>
      </c>
      <c r="F146" s="974"/>
      <c r="G146" s="974"/>
      <c r="H146" s="974"/>
      <c r="I146" s="974"/>
      <c r="J146" s="967" t="str">
        <f>Translations!$B$980</f>
        <v>TOTAL [t CO2]</v>
      </c>
      <c r="K146" s="965" t="str">
        <f>Translations!$B$1026</f>
        <v>Total number of flights</v>
      </c>
      <c r="L146" s="695"/>
    </row>
    <row r="147" spans="1:12" s="218" customFormat="1" ht="30.6" x14ac:dyDescent="0.25">
      <c r="A147" s="695"/>
      <c r="C147" s="213" t="str">
        <f>Translations!$B$996</f>
        <v>Member State of departure</v>
      </c>
      <c r="D147" s="213" t="str">
        <f>Translations!$B$997</f>
        <v>State of arrival</v>
      </c>
      <c r="E147" s="203" t="str">
        <f>Translations!$B$981</f>
        <v>Jet kerosene (jet A1 or 
jet A)</v>
      </c>
      <c r="F147" s="203" t="str">
        <f>Translations!$B$274</f>
        <v>Jet gasoline (Jet B)</v>
      </c>
      <c r="G147" s="203" t="str">
        <f>Translations!$B$275</f>
        <v>Aviation gasoline (AvGas)</v>
      </c>
      <c r="H147" s="204" t="str">
        <f>Translations!$B$982</f>
        <v>Alternative fuel 1</v>
      </c>
      <c r="I147" s="204" t="str">
        <f>Translations!$B$983</f>
        <v>&lt;add more fuels before this column&gt;</v>
      </c>
      <c r="J147" s="968"/>
      <c r="K147" s="966"/>
      <c r="L147" s="695"/>
    </row>
    <row r="148" spans="1:12" s="218" customFormat="1" x14ac:dyDescent="0.25">
      <c r="A148" s="695"/>
      <c r="C148" s="209" t="str">
        <f>Translations!$B$574</f>
        <v>Switzerland</v>
      </c>
      <c r="D148" s="209" t="str">
        <f>Translations!$B$369</f>
        <v>Austria</v>
      </c>
      <c r="E148" s="115"/>
      <c r="F148" s="115"/>
      <c r="G148" s="115"/>
      <c r="H148" s="115"/>
      <c r="I148" s="115"/>
      <c r="J148" s="477">
        <f t="shared" ref="J148:J178" si="6">SUM(E148:I148)</f>
        <v>0</v>
      </c>
      <c r="K148" s="485"/>
      <c r="L148" s="695"/>
    </row>
    <row r="149" spans="1:12" s="218" customFormat="1" x14ac:dyDescent="0.25">
      <c r="A149" s="695"/>
      <c r="C149" s="209" t="str">
        <f>Translations!$B$574</f>
        <v>Switzerland</v>
      </c>
      <c r="D149" s="209" t="str">
        <f>Translations!$B$370</f>
        <v>Belgium</v>
      </c>
      <c r="E149" s="115"/>
      <c r="F149" s="115"/>
      <c r="G149" s="115"/>
      <c r="H149" s="115"/>
      <c r="I149" s="115"/>
      <c r="J149" s="477">
        <f t="shared" si="6"/>
        <v>0</v>
      </c>
      <c r="K149" s="485"/>
      <c r="L149" s="695"/>
    </row>
    <row r="150" spans="1:12" s="218" customFormat="1" x14ac:dyDescent="0.25">
      <c r="A150" s="695"/>
      <c r="C150" s="209" t="str">
        <f>Translations!$B$574</f>
        <v>Switzerland</v>
      </c>
      <c r="D150" s="209" t="str">
        <f>Translations!$B$371</f>
        <v>Bulgaria</v>
      </c>
      <c r="E150" s="115"/>
      <c r="F150" s="115"/>
      <c r="G150" s="115"/>
      <c r="H150" s="115"/>
      <c r="I150" s="115"/>
      <c r="J150" s="477">
        <f t="shared" si="6"/>
        <v>0</v>
      </c>
      <c r="K150" s="485"/>
      <c r="L150" s="695"/>
    </row>
    <row r="151" spans="1:12" s="218" customFormat="1" x14ac:dyDescent="0.25">
      <c r="A151" s="695"/>
      <c r="C151" s="209" t="str">
        <f>Translations!$B$574</f>
        <v>Switzerland</v>
      </c>
      <c r="D151" s="209" t="str">
        <f>Translations!$B$372</f>
        <v>Croatia</v>
      </c>
      <c r="E151" s="115"/>
      <c r="F151" s="115"/>
      <c r="G151" s="115"/>
      <c r="H151" s="115"/>
      <c r="I151" s="115"/>
      <c r="J151" s="477">
        <f t="shared" si="6"/>
        <v>0</v>
      </c>
      <c r="K151" s="485"/>
      <c r="L151" s="695"/>
    </row>
    <row r="152" spans="1:12" s="218" customFormat="1" x14ac:dyDescent="0.25">
      <c r="A152" s="695"/>
      <c r="C152" s="209" t="str">
        <f>Translations!$B$574</f>
        <v>Switzerland</v>
      </c>
      <c r="D152" s="209" t="str">
        <f>Translations!$B$373</f>
        <v>Cyprus</v>
      </c>
      <c r="E152" s="115"/>
      <c r="F152" s="115"/>
      <c r="G152" s="115"/>
      <c r="H152" s="115"/>
      <c r="I152" s="115"/>
      <c r="J152" s="477">
        <f t="shared" si="6"/>
        <v>0</v>
      </c>
      <c r="K152" s="485"/>
      <c r="L152" s="695"/>
    </row>
    <row r="153" spans="1:12" s="218" customFormat="1" x14ac:dyDescent="0.25">
      <c r="A153" s="695"/>
      <c r="C153" s="209" t="str">
        <f>Translations!$B$574</f>
        <v>Switzerland</v>
      </c>
      <c r="D153" s="209" t="str">
        <f>Translations!$B$374</f>
        <v>Czechia</v>
      </c>
      <c r="E153" s="115"/>
      <c r="F153" s="115"/>
      <c r="G153" s="115"/>
      <c r="H153" s="115"/>
      <c r="I153" s="115"/>
      <c r="J153" s="477">
        <f t="shared" si="6"/>
        <v>0</v>
      </c>
      <c r="K153" s="485"/>
      <c r="L153" s="695"/>
    </row>
    <row r="154" spans="1:12" s="218" customFormat="1" x14ac:dyDescent="0.25">
      <c r="A154" s="695"/>
      <c r="C154" s="209" t="str">
        <f>Translations!$B$574</f>
        <v>Switzerland</v>
      </c>
      <c r="D154" s="209" t="str">
        <f>Translations!$B$375</f>
        <v>Denmark</v>
      </c>
      <c r="E154" s="115"/>
      <c r="F154" s="115"/>
      <c r="G154" s="115"/>
      <c r="H154" s="115"/>
      <c r="I154" s="115"/>
      <c r="J154" s="477">
        <f t="shared" si="6"/>
        <v>0</v>
      </c>
      <c r="K154" s="485"/>
      <c r="L154" s="695"/>
    </row>
    <row r="155" spans="1:12" s="218" customFormat="1" x14ac:dyDescent="0.25">
      <c r="A155" s="695"/>
      <c r="C155" s="209" t="str">
        <f>Translations!$B$574</f>
        <v>Switzerland</v>
      </c>
      <c r="D155" s="209" t="str">
        <f>Translations!$B$376</f>
        <v>Estonia</v>
      </c>
      <c r="E155" s="115"/>
      <c r="F155" s="115"/>
      <c r="G155" s="115"/>
      <c r="H155" s="115"/>
      <c r="I155" s="115"/>
      <c r="J155" s="477">
        <f t="shared" si="6"/>
        <v>0</v>
      </c>
      <c r="K155" s="485"/>
      <c r="L155" s="695"/>
    </row>
    <row r="156" spans="1:12" s="218" customFormat="1" x14ac:dyDescent="0.25">
      <c r="A156" s="695"/>
      <c r="C156" s="209" t="str">
        <f>Translations!$B$574</f>
        <v>Switzerland</v>
      </c>
      <c r="D156" s="209" t="str">
        <f>Translations!$B$377</f>
        <v>Finland</v>
      </c>
      <c r="E156" s="115"/>
      <c r="F156" s="115"/>
      <c r="G156" s="115"/>
      <c r="H156" s="115"/>
      <c r="I156" s="115"/>
      <c r="J156" s="477">
        <f t="shared" si="6"/>
        <v>0</v>
      </c>
      <c r="K156" s="485"/>
      <c r="L156" s="695"/>
    </row>
    <row r="157" spans="1:12" s="218" customFormat="1" x14ac:dyDescent="0.25">
      <c r="A157" s="695"/>
      <c r="C157" s="209" t="str">
        <f>Translations!$B$574</f>
        <v>Switzerland</v>
      </c>
      <c r="D157" s="209" t="str">
        <f>Translations!$B$378</f>
        <v>France</v>
      </c>
      <c r="E157" s="115"/>
      <c r="F157" s="115"/>
      <c r="G157" s="115"/>
      <c r="H157" s="115"/>
      <c r="I157" s="115"/>
      <c r="J157" s="477">
        <f t="shared" si="6"/>
        <v>0</v>
      </c>
      <c r="K157" s="485"/>
      <c r="L157" s="695"/>
    </row>
    <row r="158" spans="1:12" s="218" customFormat="1" x14ac:dyDescent="0.25">
      <c r="A158" s="695"/>
      <c r="C158" s="209" t="str">
        <f>Translations!$B$574</f>
        <v>Switzerland</v>
      </c>
      <c r="D158" s="209" t="str">
        <f>Translations!$B$379</f>
        <v>Germany</v>
      </c>
      <c r="E158" s="115"/>
      <c r="F158" s="115"/>
      <c r="G158" s="115"/>
      <c r="H158" s="115"/>
      <c r="I158" s="115"/>
      <c r="J158" s="477">
        <f t="shared" ref="J158:J165" si="7">SUM(E158:I158)</f>
        <v>0</v>
      </c>
      <c r="K158" s="485"/>
      <c r="L158" s="695"/>
    </row>
    <row r="159" spans="1:12" s="218" customFormat="1" x14ac:dyDescent="0.25">
      <c r="A159" s="695"/>
      <c r="C159" s="209" t="str">
        <f>Translations!$B$574</f>
        <v>Switzerland</v>
      </c>
      <c r="D159" s="209" t="str">
        <f>Translations!$B$380</f>
        <v>Greece</v>
      </c>
      <c r="E159" s="115"/>
      <c r="F159" s="115"/>
      <c r="G159" s="115"/>
      <c r="H159" s="115"/>
      <c r="I159" s="115"/>
      <c r="J159" s="477">
        <f t="shared" si="7"/>
        <v>0</v>
      </c>
      <c r="K159" s="485"/>
      <c r="L159" s="695"/>
    </row>
    <row r="160" spans="1:12" s="218" customFormat="1" x14ac:dyDescent="0.25">
      <c r="A160" s="695"/>
      <c r="C160" s="209" t="str">
        <f>Translations!$B$574</f>
        <v>Switzerland</v>
      </c>
      <c r="D160" s="209" t="str">
        <f>Translations!$B$381</f>
        <v>Hungary</v>
      </c>
      <c r="E160" s="115"/>
      <c r="F160" s="115"/>
      <c r="G160" s="115"/>
      <c r="H160" s="115"/>
      <c r="I160" s="115"/>
      <c r="J160" s="477">
        <f t="shared" si="7"/>
        <v>0</v>
      </c>
      <c r="K160" s="485"/>
      <c r="L160" s="695"/>
    </row>
    <row r="161" spans="1:12" s="218" customFormat="1" x14ac:dyDescent="0.25">
      <c r="A161" s="695"/>
      <c r="C161" s="209" t="str">
        <f>Translations!$B$574</f>
        <v>Switzerland</v>
      </c>
      <c r="D161" s="211" t="str">
        <f>Translations!$B$382</f>
        <v>Iceland</v>
      </c>
      <c r="E161" s="115"/>
      <c r="F161" s="115"/>
      <c r="G161" s="115"/>
      <c r="H161" s="115"/>
      <c r="I161" s="115"/>
      <c r="J161" s="477">
        <f t="shared" si="7"/>
        <v>0</v>
      </c>
      <c r="K161" s="485"/>
      <c r="L161" s="695"/>
    </row>
    <row r="162" spans="1:12" s="218" customFormat="1" x14ac:dyDescent="0.25">
      <c r="A162" s="695"/>
      <c r="C162" s="209" t="str">
        <f>Translations!$B$574</f>
        <v>Switzerland</v>
      </c>
      <c r="D162" s="209" t="str">
        <f>Translations!$B$383</f>
        <v>Ireland</v>
      </c>
      <c r="E162" s="115"/>
      <c r="F162" s="115"/>
      <c r="G162" s="115"/>
      <c r="H162" s="115"/>
      <c r="I162" s="115"/>
      <c r="J162" s="477">
        <f t="shared" si="7"/>
        <v>0</v>
      </c>
      <c r="K162" s="485"/>
      <c r="L162" s="695"/>
    </row>
    <row r="163" spans="1:12" s="218" customFormat="1" x14ac:dyDescent="0.25">
      <c r="A163" s="695"/>
      <c r="C163" s="209" t="str">
        <f>Translations!$B$574</f>
        <v>Switzerland</v>
      </c>
      <c r="D163" s="209" t="str">
        <f>Translations!$B$384</f>
        <v>Italy</v>
      </c>
      <c r="E163" s="115"/>
      <c r="F163" s="115"/>
      <c r="G163" s="115"/>
      <c r="H163" s="115"/>
      <c r="I163" s="115"/>
      <c r="J163" s="477">
        <f t="shared" si="7"/>
        <v>0</v>
      </c>
      <c r="K163" s="485"/>
      <c r="L163" s="695"/>
    </row>
    <row r="164" spans="1:12" s="218" customFormat="1" x14ac:dyDescent="0.25">
      <c r="A164" s="695"/>
      <c r="C164" s="209" t="str">
        <f>Translations!$B$574</f>
        <v>Switzerland</v>
      </c>
      <c r="D164" s="209" t="str">
        <f>Translations!$B$385</f>
        <v>Latvia</v>
      </c>
      <c r="E164" s="115"/>
      <c r="F164" s="115"/>
      <c r="G164" s="115"/>
      <c r="H164" s="115"/>
      <c r="I164" s="115"/>
      <c r="J164" s="477">
        <f t="shared" si="7"/>
        <v>0</v>
      </c>
      <c r="K164" s="485"/>
      <c r="L164" s="695"/>
    </row>
    <row r="165" spans="1:12" s="218" customFormat="1" x14ac:dyDescent="0.25">
      <c r="A165" s="695"/>
      <c r="C165" s="209" t="str">
        <f>Translations!$B$574</f>
        <v>Switzerland</v>
      </c>
      <c r="D165" s="211" t="str">
        <f>Translations!$B$386</f>
        <v>Liechtenstein</v>
      </c>
      <c r="E165" s="115"/>
      <c r="F165" s="115"/>
      <c r="G165" s="115"/>
      <c r="H165" s="115"/>
      <c r="I165" s="115"/>
      <c r="J165" s="477">
        <f t="shared" si="7"/>
        <v>0</v>
      </c>
      <c r="K165" s="485"/>
      <c r="L165" s="695"/>
    </row>
    <row r="166" spans="1:12" s="218" customFormat="1" x14ac:dyDescent="0.25">
      <c r="A166" s="695"/>
      <c r="C166" s="209" t="str">
        <f>Translations!$B$574</f>
        <v>Switzerland</v>
      </c>
      <c r="D166" s="209" t="str">
        <f>Translations!$B$387</f>
        <v>Lithuania</v>
      </c>
      <c r="E166" s="115"/>
      <c r="F166" s="115"/>
      <c r="G166" s="115"/>
      <c r="H166" s="115"/>
      <c r="I166" s="115"/>
      <c r="J166" s="477">
        <f t="shared" si="6"/>
        <v>0</v>
      </c>
      <c r="K166" s="485"/>
      <c r="L166" s="695"/>
    </row>
    <row r="167" spans="1:12" s="218" customFormat="1" x14ac:dyDescent="0.25">
      <c r="A167" s="695"/>
      <c r="C167" s="209" t="str">
        <f>Translations!$B$574</f>
        <v>Switzerland</v>
      </c>
      <c r="D167" s="209" t="str">
        <f>Translations!$B$388</f>
        <v>Luxembourg</v>
      </c>
      <c r="E167" s="115"/>
      <c r="F167" s="115"/>
      <c r="G167" s="115"/>
      <c r="H167" s="115"/>
      <c r="I167" s="115"/>
      <c r="J167" s="477">
        <f t="shared" si="6"/>
        <v>0</v>
      </c>
      <c r="K167" s="485"/>
      <c r="L167" s="695"/>
    </row>
    <row r="168" spans="1:12" s="218" customFormat="1" x14ac:dyDescent="0.25">
      <c r="A168" s="695"/>
      <c r="C168" s="209" t="str">
        <f>Translations!$B$574</f>
        <v>Switzerland</v>
      </c>
      <c r="D168" s="209" t="str">
        <f>Translations!$B$389</f>
        <v>Malta</v>
      </c>
      <c r="E168" s="115"/>
      <c r="F168" s="115"/>
      <c r="G168" s="115"/>
      <c r="H168" s="115"/>
      <c r="I168" s="115"/>
      <c r="J168" s="477">
        <f t="shared" si="6"/>
        <v>0</v>
      </c>
      <c r="K168" s="485"/>
      <c r="L168" s="695"/>
    </row>
    <row r="169" spans="1:12" s="218" customFormat="1" x14ac:dyDescent="0.25">
      <c r="A169" s="695"/>
      <c r="C169" s="209" t="str">
        <f>Translations!$B$574</f>
        <v>Switzerland</v>
      </c>
      <c r="D169" s="209" t="str">
        <f>Translations!$B$390</f>
        <v>Netherlands</v>
      </c>
      <c r="E169" s="115"/>
      <c r="F169" s="115"/>
      <c r="G169" s="115"/>
      <c r="H169" s="115"/>
      <c r="I169" s="115"/>
      <c r="J169" s="477">
        <f t="shared" si="6"/>
        <v>0</v>
      </c>
      <c r="K169" s="485"/>
      <c r="L169" s="695"/>
    </row>
    <row r="170" spans="1:12" s="218" customFormat="1" x14ac:dyDescent="0.25">
      <c r="A170" s="695"/>
      <c r="C170" s="209" t="str">
        <f>Translations!$B$574</f>
        <v>Switzerland</v>
      </c>
      <c r="D170" s="211" t="str">
        <f>Translations!$B$391</f>
        <v>Norway</v>
      </c>
      <c r="E170" s="115"/>
      <c r="F170" s="115"/>
      <c r="G170" s="115"/>
      <c r="H170" s="115"/>
      <c r="I170" s="115"/>
      <c r="J170" s="477">
        <f t="shared" si="6"/>
        <v>0</v>
      </c>
      <c r="K170" s="485"/>
      <c r="L170" s="695"/>
    </row>
    <row r="171" spans="1:12" s="218" customFormat="1" x14ac:dyDescent="0.25">
      <c r="A171" s="695"/>
      <c r="C171" s="209" t="str">
        <f>Translations!$B$574</f>
        <v>Switzerland</v>
      </c>
      <c r="D171" s="209" t="str">
        <f>Translations!$B$392</f>
        <v>Poland</v>
      </c>
      <c r="E171" s="115"/>
      <c r="F171" s="115"/>
      <c r="G171" s="115"/>
      <c r="H171" s="115"/>
      <c r="I171" s="115"/>
      <c r="J171" s="477">
        <f t="shared" si="6"/>
        <v>0</v>
      </c>
      <c r="K171" s="485"/>
      <c r="L171" s="695"/>
    </row>
    <row r="172" spans="1:12" s="218" customFormat="1" x14ac:dyDescent="0.25">
      <c r="A172" s="695"/>
      <c r="C172" s="209" t="str">
        <f>Translations!$B$574</f>
        <v>Switzerland</v>
      </c>
      <c r="D172" s="209" t="str">
        <f>Translations!$B$393</f>
        <v>Portugal</v>
      </c>
      <c r="E172" s="115"/>
      <c r="F172" s="115"/>
      <c r="G172" s="115"/>
      <c r="H172" s="115"/>
      <c r="I172" s="115"/>
      <c r="J172" s="477">
        <f t="shared" si="6"/>
        <v>0</v>
      </c>
      <c r="K172" s="485"/>
      <c r="L172" s="695"/>
    </row>
    <row r="173" spans="1:12" s="218" customFormat="1" x14ac:dyDescent="0.25">
      <c r="A173" s="695"/>
      <c r="C173" s="209" t="str">
        <f>Translations!$B$574</f>
        <v>Switzerland</v>
      </c>
      <c r="D173" s="209" t="str">
        <f>Translations!$B$394</f>
        <v>Romania</v>
      </c>
      <c r="E173" s="115"/>
      <c r="F173" s="115"/>
      <c r="G173" s="115"/>
      <c r="H173" s="115"/>
      <c r="I173" s="115"/>
      <c r="J173" s="477">
        <f t="shared" si="6"/>
        <v>0</v>
      </c>
      <c r="K173" s="485"/>
      <c r="L173" s="695"/>
    </row>
    <row r="174" spans="1:12" s="218" customFormat="1" x14ac:dyDescent="0.25">
      <c r="A174" s="695"/>
      <c r="C174" s="209" t="str">
        <f>Translations!$B$574</f>
        <v>Switzerland</v>
      </c>
      <c r="D174" s="209" t="str">
        <f>Translations!$B$395</f>
        <v>Slovakia</v>
      </c>
      <c r="E174" s="115"/>
      <c r="F174" s="115"/>
      <c r="G174" s="115"/>
      <c r="H174" s="115"/>
      <c r="I174" s="115"/>
      <c r="J174" s="477">
        <f t="shared" si="6"/>
        <v>0</v>
      </c>
      <c r="K174" s="485"/>
      <c r="L174" s="695"/>
    </row>
    <row r="175" spans="1:12" s="218" customFormat="1" x14ac:dyDescent="0.25">
      <c r="A175" s="695"/>
      <c r="C175" s="209" t="str">
        <f>Translations!$B$574</f>
        <v>Switzerland</v>
      </c>
      <c r="D175" s="209" t="str">
        <f>Translations!$B$396</f>
        <v>Slovenia</v>
      </c>
      <c r="E175" s="115"/>
      <c r="F175" s="115"/>
      <c r="G175" s="115"/>
      <c r="H175" s="115"/>
      <c r="I175" s="115"/>
      <c r="J175" s="477">
        <f t="shared" si="6"/>
        <v>0</v>
      </c>
      <c r="K175" s="485"/>
      <c r="L175" s="695"/>
    </row>
    <row r="176" spans="1:12" s="218" customFormat="1" x14ac:dyDescent="0.25">
      <c r="A176" s="695"/>
      <c r="C176" s="209" t="str">
        <f>Translations!$B$574</f>
        <v>Switzerland</v>
      </c>
      <c r="D176" s="209" t="str">
        <f>Translations!$B$397</f>
        <v>Spain</v>
      </c>
      <c r="E176" s="115"/>
      <c r="F176" s="115"/>
      <c r="G176" s="115"/>
      <c r="H176" s="115"/>
      <c r="I176" s="115"/>
      <c r="J176" s="477">
        <f t="shared" si="6"/>
        <v>0</v>
      </c>
      <c r="K176" s="485"/>
      <c r="L176" s="695"/>
    </row>
    <row r="177" spans="1:12" s="218" customFormat="1" x14ac:dyDescent="0.25">
      <c r="A177" s="695"/>
      <c r="C177" s="209" t="str">
        <f>Translations!$B$574</f>
        <v>Switzerland</v>
      </c>
      <c r="D177" s="209" t="str">
        <f>Translations!$B$398</f>
        <v>Sweden</v>
      </c>
      <c r="E177" s="115"/>
      <c r="F177" s="115"/>
      <c r="G177" s="115"/>
      <c r="H177" s="115"/>
      <c r="I177" s="115"/>
      <c r="J177" s="477">
        <f t="shared" si="6"/>
        <v>0</v>
      </c>
      <c r="K177" s="485"/>
      <c r="L177" s="695"/>
    </row>
    <row r="178" spans="1:12" s="218" customFormat="1" x14ac:dyDescent="0.25">
      <c r="A178" s="695"/>
      <c r="C178" s="209" t="str">
        <f>Translations!$B$574</f>
        <v>Switzerland</v>
      </c>
      <c r="D178" s="209" t="str">
        <f>Translations!$B$399</f>
        <v>United Kingdom</v>
      </c>
      <c r="E178" s="115"/>
      <c r="F178" s="115"/>
      <c r="G178" s="115"/>
      <c r="H178" s="115"/>
      <c r="I178" s="115"/>
      <c r="J178" s="477">
        <f t="shared" si="6"/>
        <v>0</v>
      </c>
      <c r="K178" s="485"/>
      <c r="L178" s="695"/>
    </row>
    <row r="179" spans="1:12" s="218" customFormat="1" ht="39.299999999999997" customHeight="1" thickBot="1" x14ac:dyDescent="0.3">
      <c r="A179" s="695"/>
      <c r="C179" s="971" t="str">
        <f>Translations!$B$1288</f>
        <v>Aggregated CO2 emissions from all flights departing from Switzerland to an EEA Member State:</v>
      </c>
      <c r="D179" s="972"/>
      <c r="E179" s="240">
        <f>SUM(E148:E178)</f>
        <v>0</v>
      </c>
      <c r="F179" s="240">
        <f>SUM(F148:F178)</f>
        <v>0</v>
      </c>
      <c r="G179" s="240">
        <f>SUM(G148:G178)</f>
        <v>0</v>
      </c>
      <c r="H179" s="240">
        <f>SUM(H148:H178)</f>
        <v>0</v>
      </c>
      <c r="I179" s="240">
        <f>SUM(I148:I178)</f>
        <v>0</v>
      </c>
      <c r="J179" s="477">
        <f>SUM(E179:I179)</f>
        <v>0</v>
      </c>
      <c r="K179" s="480">
        <f>SUM(K148:K178)</f>
        <v>0</v>
      </c>
      <c r="L179" s="695"/>
    </row>
    <row r="180" spans="1:12" s="218" customFormat="1" x14ac:dyDescent="0.25">
      <c r="A180" s="695"/>
      <c r="B180" s="695"/>
      <c r="C180" s="696"/>
      <c r="D180" s="696"/>
      <c r="E180" s="696"/>
      <c r="F180" s="696"/>
      <c r="G180" s="696"/>
      <c r="H180" s="696"/>
      <c r="I180" s="696"/>
      <c r="J180" s="695"/>
      <c r="K180" s="695"/>
      <c r="L180" s="695"/>
    </row>
    <row r="181" spans="1:12" s="218" customFormat="1" x14ac:dyDescent="0.25">
      <c r="C181" s="221"/>
      <c r="D181" s="221"/>
      <c r="E181" s="221"/>
      <c r="F181" s="221"/>
      <c r="G181" s="221"/>
      <c r="H181" s="221"/>
      <c r="I181" s="221"/>
    </row>
    <row r="182" spans="1:12" s="218" customFormat="1" x14ac:dyDescent="0.25">
      <c r="C182" s="933" t="s">
        <v>1153</v>
      </c>
      <c r="D182" s="933"/>
      <c r="E182" s="933"/>
      <c r="F182" s="933"/>
      <c r="G182" s="933"/>
      <c r="H182" s="221"/>
      <c r="I182" s="221"/>
    </row>
  </sheetData>
  <sheetProtection sheet="1" objects="1" scenarios="1" formatCells="0" formatColumns="0" formatRows="0" insertColumns="0" insertRows="0"/>
  <mergeCells count="50">
    <mergeCell ref="C139:K139"/>
    <mergeCell ref="C131:D131"/>
    <mergeCell ref="C132:D132"/>
    <mergeCell ref="C133:D133"/>
    <mergeCell ref="C125:K125"/>
    <mergeCell ref="C126:K126"/>
    <mergeCell ref="C127:K127"/>
    <mergeCell ref="E129:I129"/>
    <mergeCell ref="J129:J130"/>
    <mergeCell ref="K129:K130"/>
    <mergeCell ref="C145:K145"/>
    <mergeCell ref="E146:I146"/>
    <mergeCell ref="J146:J147"/>
    <mergeCell ref="K146:K147"/>
    <mergeCell ref="C179:D179"/>
    <mergeCell ref="E140:I140"/>
    <mergeCell ref="J140:J141"/>
    <mergeCell ref="K140:K141"/>
    <mergeCell ref="C141:D141"/>
    <mergeCell ref="C144:J144"/>
    <mergeCell ref="C6:K6"/>
    <mergeCell ref="C7:K7"/>
    <mergeCell ref="C8:K8"/>
    <mergeCell ref="J10:J11"/>
    <mergeCell ref="K10:K11"/>
    <mergeCell ref="C120:D120"/>
    <mergeCell ref="C88:D88"/>
    <mergeCell ref="E92:I92"/>
    <mergeCell ref="C182:G182"/>
    <mergeCell ref="E10:I10"/>
    <mergeCell ref="C14:D14"/>
    <mergeCell ref="C15:D15"/>
    <mergeCell ref="C16:D16"/>
    <mergeCell ref="C12:D12"/>
    <mergeCell ref="E60:I60"/>
    <mergeCell ref="C90:J90"/>
    <mergeCell ref="E23:I23"/>
    <mergeCell ref="C24:D24"/>
    <mergeCell ref="C58:J58"/>
    <mergeCell ref="C13:D13"/>
    <mergeCell ref="J92:J93"/>
    <mergeCell ref="K92:K93"/>
    <mergeCell ref="J23:J24"/>
    <mergeCell ref="K23:K24"/>
    <mergeCell ref="C21:K21"/>
    <mergeCell ref="J60:J61"/>
    <mergeCell ref="K60:K61"/>
    <mergeCell ref="C22:K22"/>
    <mergeCell ref="C59:K59"/>
    <mergeCell ref="C91:K91"/>
  </mergeCells>
  <conditionalFormatting sqref="C19:G19">
    <cfRule type="expression" dxfId="241" priority="17" stopIfTrue="1">
      <formula>(ROUND($F$19,0)&lt;&gt;0)</formula>
    </cfRule>
  </conditionalFormatting>
  <conditionalFormatting sqref="B5:K21 B23:K58 B22:C22 B60:K90 B59 B92:K120 B91 C179:K179 B125:K137">
    <cfRule type="expression" dxfId="240" priority="16">
      <formula>CONTR_onlyCORSIA=TRUE</formula>
    </cfRule>
  </conditionalFormatting>
  <conditionalFormatting sqref="C59">
    <cfRule type="expression" dxfId="239" priority="13">
      <formula>CONTR_onlyCORSIA=TRUE</formula>
    </cfRule>
  </conditionalFormatting>
  <conditionalFormatting sqref="C91">
    <cfRule type="expression" dxfId="238" priority="12">
      <formula>CONTR_onlyCORSIA=TRUE</formula>
    </cfRule>
  </conditionalFormatting>
  <conditionalFormatting sqref="C140:K142">
    <cfRule type="expression" dxfId="237" priority="11">
      <formula>CONTR_onlyCORSIA=TRUE</formula>
    </cfRule>
  </conditionalFormatting>
  <conditionalFormatting sqref="C144:K144 C146:K147 E166:K178 E148:K157">
    <cfRule type="expression" dxfId="236" priority="10">
      <formula>CONTR_onlyCORSIA=TRUE</formula>
    </cfRule>
  </conditionalFormatting>
  <conditionalFormatting sqref="C145">
    <cfRule type="expression" dxfId="235" priority="9">
      <formula>CONTR_onlyCORSIA=TRUE</formula>
    </cfRule>
  </conditionalFormatting>
  <conditionalFormatting sqref="B138">
    <cfRule type="expression" dxfId="234" priority="8">
      <formula>CONTR_onlyCORSIA=TRUE</formula>
    </cfRule>
  </conditionalFormatting>
  <conditionalFormatting sqref="B144">
    <cfRule type="expression" dxfId="233" priority="7">
      <formula>CONTR_onlyCORSIA=TRUE</formula>
    </cfRule>
  </conditionalFormatting>
  <conditionalFormatting sqref="E158:K165">
    <cfRule type="expression" dxfId="232" priority="6">
      <formula>CONTR_onlyCORSIA=TRUE</formula>
    </cfRule>
  </conditionalFormatting>
  <conditionalFormatting sqref="D148:D178">
    <cfRule type="expression" dxfId="231" priority="5">
      <formula>CONTR_onlyCORSIA=TRUE</formula>
    </cfRule>
  </conditionalFormatting>
  <conditionalFormatting sqref="C148:C178">
    <cfRule type="expression" dxfId="230" priority="4">
      <formula>CONTR_onlyCORSIA=TRUE</formula>
    </cfRule>
  </conditionalFormatting>
  <conditionalFormatting sqref="C136:G136">
    <cfRule type="expression" dxfId="229" priority="3" stopIfTrue="1">
      <formula>(ROUND($F$19,0)&lt;&gt;0)</formula>
    </cfRule>
  </conditionalFormatting>
  <conditionalFormatting sqref="C139">
    <cfRule type="expression" dxfId="228" priority="1">
      <formula>CONTR_onlyCORSIA=TRUE</formula>
    </cfRule>
  </conditionalFormatting>
  <dataValidations disablePrompts="1" count="3">
    <dataValidation type="list" allowBlank="1" showInputMessage="1" showErrorMessage="1" sqref="C94:C118" xr:uid="{00000000-0002-0000-0400-000000000000}">
      <formula1>worldcountries</formula1>
    </dataValidation>
    <dataValidation type="list" allowBlank="1" showInputMessage="1" showErrorMessage="1" sqref="C62:C86" xr:uid="{00000000-0002-0000-0400-000001000000}">
      <formula1>memberstates</formula1>
    </dataValidation>
    <dataValidation type="list" allowBlank="1" showInputMessage="1" showErrorMessage="1" sqref="D62:D86 D94:D118" xr:uid="{00000000-0002-0000-0400-000002000000}">
      <formula1>MemberStatesWithSwiss</formula1>
    </dataValidation>
  </dataValidations>
  <hyperlinks>
    <hyperlink ref="C182:G182" location="'Aircraft Data'!A1" display="&lt;&lt;&lt; Click here to proceed to section 10 &quot;Aircraft data&quot; &gt;&gt;&gt;" xr:uid="{00000000-0004-0000-0400-000000000000}"/>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5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2:P67"/>
  <sheetViews>
    <sheetView showGridLines="0" zoomScale="130" zoomScaleNormal="130" workbookViewId="0"/>
  </sheetViews>
  <sheetFormatPr defaultColWidth="10.6640625" defaultRowHeight="13.2" x14ac:dyDescent="0.25"/>
  <cols>
    <col min="1" max="1" width="3.109375" style="530" customWidth="1"/>
    <col min="2" max="2" width="3.33203125" style="380" bestFit="1" customWidth="1"/>
    <col min="3" max="6" width="20.6640625" style="135" customWidth="1"/>
    <col min="7" max="8" width="12.6640625" style="135" customWidth="1"/>
    <col min="9" max="11" width="10.6640625" style="399"/>
    <col min="12" max="16" width="10.6640625" style="148" customWidth="1"/>
    <col min="17" max="19" width="10.6640625" style="135" customWidth="1"/>
    <col min="20" max="16384" width="10.6640625" style="135"/>
  </cols>
  <sheetData>
    <row r="2" spans="1:16" ht="15.6" x14ac:dyDescent="0.25">
      <c r="B2" s="519">
        <v>9</v>
      </c>
      <c r="C2" s="987" t="str">
        <f>Translations!$B$848</f>
        <v>Aircraft data</v>
      </c>
      <c r="D2" s="987"/>
      <c r="E2" s="987"/>
      <c r="F2" s="987"/>
      <c r="G2" s="987"/>
      <c r="H2" s="987"/>
      <c r="I2" s="488"/>
      <c r="J2" s="488"/>
      <c r="K2" s="488"/>
      <c r="L2" s="488"/>
      <c r="M2" s="488"/>
      <c r="N2" s="488"/>
      <c r="O2" s="488"/>
      <c r="P2" s="488"/>
    </row>
    <row r="4" spans="1:16" ht="12.75" customHeight="1" x14ac:dyDescent="0.25">
      <c r="B4" s="520" t="s">
        <v>244</v>
      </c>
      <c r="C4" s="992" t="str">
        <f>Translations!$B$1145</f>
        <v>Provide details for each aircraft used during the year covered by this report for which you are the aircraft operator.</v>
      </c>
      <c r="D4" s="992"/>
      <c r="E4" s="992"/>
      <c r="F4" s="992"/>
      <c r="G4" s="992"/>
      <c r="H4" s="992"/>
      <c r="I4" s="809"/>
      <c r="J4" s="809"/>
      <c r="K4" s="809"/>
      <c r="L4" s="809"/>
      <c r="M4" s="809"/>
      <c r="N4" s="809"/>
      <c r="O4" s="809"/>
      <c r="P4" s="809"/>
    </row>
    <row r="5" spans="1:16" ht="28.5" customHeight="1" x14ac:dyDescent="0.25">
      <c r="B5" s="522"/>
      <c r="C5" s="993" t="str">
        <f>Translations!$B$1289</f>
        <v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v>
      </c>
      <c r="D5" s="994"/>
      <c r="E5" s="994"/>
      <c r="F5" s="994"/>
      <c r="G5" s="994"/>
      <c r="H5" s="994"/>
      <c r="I5" s="995"/>
      <c r="J5" s="995"/>
      <c r="K5" s="995"/>
      <c r="L5" s="995"/>
      <c r="M5" s="995"/>
      <c r="N5" s="995"/>
      <c r="O5" s="995"/>
      <c r="P5" s="995"/>
    </row>
    <row r="6" spans="1:16" ht="12.75" customHeight="1" x14ac:dyDescent="0.25">
      <c r="B6" s="522"/>
      <c r="C6" s="996" t="str">
        <f>Translations!$B$1147</f>
        <v>Please indicate also which fuel is used by the aircraft type by indicating "True" in the appropriate column(s). If you have listed alternative fuels in section 5(b), please select the appropriate fuel in the column "other".</v>
      </c>
      <c r="D6" s="997"/>
      <c r="E6" s="997"/>
      <c r="F6" s="997"/>
      <c r="G6" s="997"/>
      <c r="H6" s="997"/>
      <c r="I6" s="998"/>
      <c r="J6" s="998"/>
      <c r="K6" s="998"/>
      <c r="L6" s="998"/>
      <c r="M6" s="998"/>
      <c r="N6" s="998"/>
      <c r="O6" s="998"/>
      <c r="P6" s="998"/>
    </row>
    <row r="7" spans="1:16" s="79" customFormat="1" ht="36" customHeight="1" x14ac:dyDescent="0.25">
      <c r="A7" s="531"/>
      <c r="B7" s="523"/>
      <c r="C7" s="990" t="str">
        <f>Translations!$B$1005</f>
        <v>Aircraft type (ICAO aircraft type designator)</v>
      </c>
      <c r="D7" s="990" t="str">
        <f>Translations!$B$1006</f>
        <v>Aircraft subtype (as specified in the monitoring plan, if applicable)</v>
      </c>
      <c r="E7" s="990" t="str">
        <f>Translations!$B$1007</f>
        <v>Aircraft registration number</v>
      </c>
      <c r="F7" s="990" t="str">
        <f>Translations!$B$1008</f>
        <v>Owner of the aircraft (if known)
 In the case of leased-in aircraft, the lessor</v>
      </c>
      <c r="G7" s="988" t="str">
        <f>Translations!$B$1009</f>
        <v>If the aircraft has not belonged to your fleet for the whole reporting year:</v>
      </c>
      <c r="H7" s="989"/>
      <c r="I7" s="988" t="str">
        <f>Translations!$B$1148</f>
        <v>Fuel used</v>
      </c>
      <c r="J7" s="999"/>
      <c r="K7" s="999"/>
      <c r="L7" s="999"/>
      <c r="M7" s="989"/>
      <c r="N7" s="990" t="str">
        <f>Translations!$B$1149</f>
        <v>used for EU ETS</v>
      </c>
      <c r="O7" s="1002" t="str">
        <f>Translations!$B$1290</f>
        <v>used for CH ETS</v>
      </c>
      <c r="P7" s="1000" t="str">
        <f>Translations!$B$1150</f>
        <v>used for CORSIA (if applicable)</v>
      </c>
    </row>
    <row r="8" spans="1:16" s="79" customFormat="1" x14ac:dyDescent="0.25">
      <c r="A8" s="531"/>
      <c r="B8" s="523"/>
      <c r="C8" s="991"/>
      <c r="D8" s="991"/>
      <c r="E8" s="991"/>
      <c r="F8" s="991"/>
      <c r="G8" s="102" t="str">
        <f>Translations!$B$1010</f>
        <v>Starting date</v>
      </c>
      <c r="H8" s="102" t="str">
        <f>Translations!$B$1011</f>
        <v>End date</v>
      </c>
      <c r="I8" s="102" t="str">
        <f>Translations!$B$1151</f>
        <v>Jet-A</v>
      </c>
      <c r="J8" s="102" t="str">
        <f>Translations!$B$1152</f>
        <v>Jet-A1</v>
      </c>
      <c r="K8" s="102" t="str">
        <f>Translations!$B$1153</f>
        <v>Jet-B</v>
      </c>
      <c r="L8" s="102" t="str">
        <f>Translations!$B$1154</f>
        <v>AvGas</v>
      </c>
      <c r="M8" s="102" t="str">
        <f>Translations!$B$1155</f>
        <v>other</v>
      </c>
      <c r="N8" s="991"/>
      <c r="O8" s="1003"/>
      <c r="P8" s="1001"/>
    </row>
    <row r="9" spans="1:16" x14ac:dyDescent="0.25">
      <c r="B9" s="524"/>
      <c r="C9" s="119"/>
      <c r="D9" s="120"/>
      <c r="E9" s="119"/>
      <c r="F9" s="119"/>
      <c r="G9" s="118"/>
      <c r="H9" s="121"/>
      <c r="I9" s="121"/>
      <c r="J9" s="121"/>
      <c r="K9" s="121"/>
      <c r="L9" s="121"/>
      <c r="M9" s="121"/>
      <c r="N9" s="121"/>
      <c r="O9" s="121"/>
      <c r="P9" s="121"/>
    </row>
    <row r="10" spans="1:16" x14ac:dyDescent="0.25">
      <c r="B10" s="524"/>
      <c r="C10" s="119"/>
      <c r="D10" s="120"/>
      <c r="E10" s="119"/>
      <c r="F10" s="119"/>
      <c r="G10" s="118"/>
      <c r="H10" s="118"/>
      <c r="I10" s="121"/>
      <c r="J10" s="121"/>
      <c r="K10" s="121"/>
      <c r="L10" s="121"/>
      <c r="M10" s="121"/>
      <c r="N10" s="121"/>
      <c r="O10" s="121"/>
      <c r="P10" s="121"/>
    </row>
    <row r="11" spans="1:16" x14ac:dyDescent="0.25">
      <c r="B11" s="524"/>
      <c r="C11" s="119"/>
      <c r="D11" s="120"/>
      <c r="E11" s="119"/>
      <c r="F11" s="119"/>
      <c r="G11" s="118"/>
      <c r="H11" s="118"/>
      <c r="I11" s="121"/>
      <c r="J11" s="121"/>
      <c r="K11" s="121"/>
      <c r="L11" s="121"/>
      <c r="M11" s="121"/>
      <c r="N11" s="121"/>
      <c r="O11" s="121"/>
      <c r="P11" s="121"/>
    </row>
    <row r="12" spans="1:16" x14ac:dyDescent="0.25">
      <c r="B12" s="524"/>
      <c r="C12" s="119"/>
      <c r="D12" s="120"/>
      <c r="E12" s="119"/>
      <c r="F12" s="119"/>
      <c r="G12" s="118"/>
      <c r="H12" s="118"/>
      <c r="I12" s="121"/>
      <c r="J12" s="121"/>
      <c r="K12" s="121"/>
      <c r="L12" s="121"/>
      <c r="M12" s="121"/>
      <c r="N12" s="121"/>
      <c r="O12" s="121"/>
      <c r="P12" s="121"/>
    </row>
    <row r="13" spans="1:16" x14ac:dyDescent="0.25">
      <c r="B13" s="524"/>
      <c r="C13" s="119"/>
      <c r="D13" s="120"/>
      <c r="E13" s="119"/>
      <c r="F13" s="119"/>
      <c r="G13" s="118"/>
      <c r="H13" s="118"/>
      <c r="I13" s="121"/>
      <c r="J13" s="121"/>
      <c r="K13" s="121"/>
      <c r="L13" s="121"/>
      <c r="M13" s="121"/>
      <c r="N13" s="121"/>
      <c r="O13" s="121"/>
      <c r="P13" s="121"/>
    </row>
    <row r="14" spans="1:16" x14ac:dyDescent="0.25">
      <c r="B14" s="524"/>
      <c r="C14" s="119"/>
      <c r="D14" s="120"/>
      <c r="E14" s="119"/>
      <c r="F14" s="119"/>
      <c r="G14" s="118"/>
      <c r="H14" s="118"/>
      <c r="I14" s="121"/>
      <c r="J14" s="121"/>
      <c r="K14" s="121"/>
      <c r="L14" s="121"/>
      <c r="M14" s="121"/>
      <c r="N14" s="121"/>
      <c r="O14" s="121"/>
      <c r="P14" s="121"/>
    </row>
    <row r="15" spans="1:16" x14ac:dyDescent="0.25">
      <c r="B15" s="524"/>
      <c r="C15" s="119"/>
      <c r="D15" s="120"/>
      <c r="E15" s="119"/>
      <c r="F15" s="119"/>
      <c r="G15" s="118"/>
      <c r="H15" s="118"/>
      <c r="I15" s="121"/>
      <c r="J15" s="121"/>
      <c r="K15" s="121"/>
      <c r="L15" s="121"/>
      <c r="M15" s="121"/>
      <c r="N15" s="121"/>
      <c r="O15" s="121"/>
      <c r="P15" s="121"/>
    </row>
    <row r="16" spans="1:16" x14ac:dyDescent="0.25">
      <c r="B16" s="524"/>
      <c r="C16" s="119"/>
      <c r="D16" s="120"/>
      <c r="E16" s="119"/>
      <c r="F16" s="119"/>
      <c r="G16" s="118"/>
      <c r="H16" s="118"/>
      <c r="I16" s="121"/>
      <c r="J16" s="121"/>
      <c r="K16" s="121"/>
      <c r="L16" s="121"/>
      <c r="M16" s="121"/>
      <c r="N16" s="121"/>
      <c r="O16" s="121"/>
      <c r="P16" s="121"/>
    </row>
    <row r="17" spans="2:16" x14ac:dyDescent="0.25">
      <c r="B17" s="524"/>
      <c r="C17" s="119"/>
      <c r="D17" s="120"/>
      <c r="E17" s="119"/>
      <c r="F17" s="119"/>
      <c r="G17" s="118"/>
      <c r="H17" s="118"/>
      <c r="I17" s="121"/>
      <c r="J17" s="121"/>
      <c r="K17" s="121"/>
      <c r="L17" s="121"/>
      <c r="M17" s="121"/>
      <c r="N17" s="121"/>
      <c r="O17" s="121"/>
      <c r="P17" s="121"/>
    </row>
    <row r="18" spans="2:16" x14ac:dyDescent="0.25">
      <c r="B18" s="524"/>
      <c r="C18" s="119"/>
      <c r="D18" s="120"/>
      <c r="E18" s="119"/>
      <c r="F18" s="119"/>
      <c r="G18" s="118"/>
      <c r="H18" s="118"/>
      <c r="I18" s="121"/>
      <c r="J18" s="121"/>
      <c r="K18" s="121"/>
      <c r="L18" s="121"/>
      <c r="M18" s="121"/>
      <c r="N18" s="121"/>
      <c r="O18" s="121"/>
      <c r="P18" s="121"/>
    </row>
    <row r="19" spans="2:16" x14ac:dyDescent="0.25">
      <c r="B19" s="524"/>
      <c r="C19" s="119"/>
      <c r="D19" s="120"/>
      <c r="E19" s="119"/>
      <c r="F19" s="119"/>
      <c r="G19" s="118"/>
      <c r="H19" s="118"/>
      <c r="I19" s="121"/>
      <c r="J19" s="121"/>
      <c r="K19" s="121"/>
      <c r="L19" s="121"/>
      <c r="M19" s="121"/>
      <c r="N19" s="121"/>
      <c r="O19" s="121"/>
      <c r="P19" s="121"/>
    </row>
    <row r="20" spans="2:16" x14ac:dyDescent="0.25">
      <c r="B20" s="524"/>
      <c r="C20" s="119"/>
      <c r="D20" s="120"/>
      <c r="E20" s="119"/>
      <c r="F20" s="119"/>
      <c r="G20" s="118"/>
      <c r="H20" s="121"/>
      <c r="I20" s="121"/>
      <c r="J20" s="121"/>
      <c r="K20" s="121"/>
      <c r="L20" s="121"/>
      <c r="M20" s="121"/>
      <c r="N20" s="121"/>
      <c r="O20" s="121"/>
      <c r="P20" s="121"/>
    </row>
    <row r="21" spans="2:16" x14ac:dyDescent="0.25">
      <c r="B21" s="524"/>
      <c r="C21" s="119"/>
      <c r="D21" s="120"/>
      <c r="E21" s="119"/>
      <c r="F21" s="119"/>
      <c r="G21" s="118"/>
      <c r="H21" s="118"/>
      <c r="I21" s="121"/>
      <c r="J21" s="121"/>
      <c r="K21" s="121"/>
      <c r="L21" s="121"/>
      <c r="M21" s="121"/>
      <c r="N21" s="121"/>
      <c r="O21" s="121"/>
      <c r="P21" s="121"/>
    </row>
    <row r="22" spans="2:16" x14ac:dyDescent="0.25">
      <c r="B22" s="524"/>
      <c r="C22" s="119"/>
      <c r="D22" s="120"/>
      <c r="E22" s="119"/>
      <c r="F22" s="119"/>
      <c r="G22" s="118"/>
      <c r="H22" s="118"/>
      <c r="I22" s="121"/>
      <c r="J22" s="121"/>
      <c r="K22" s="121"/>
      <c r="L22" s="121"/>
      <c r="M22" s="121"/>
      <c r="N22" s="121"/>
      <c r="O22" s="121"/>
      <c r="P22" s="121"/>
    </row>
    <row r="23" spans="2:16" x14ac:dyDescent="0.25">
      <c r="B23" s="524"/>
      <c r="C23" s="119"/>
      <c r="D23" s="120"/>
      <c r="E23" s="119"/>
      <c r="F23" s="119"/>
      <c r="G23" s="118"/>
      <c r="H23" s="118"/>
      <c r="I23" s="121"/>
      <c r="J23" s="121"/>
      <c r="K23" s="121"/>
      <c r="L23" s="121"/>
      <c r="M23" s="121"/>
      <c r="N23" s="121"/>
      <c r="O23" s="121"/>
      <c r="P23" s="121"/>
    </row>
    <row r="24" spans="2:16" x14ac:dyDescent="0.25">
      <c r="B24" s="524"/>
      <c r="C24" s="119"/>
      <c r="D24" s="120"/>
      <c r="E24" s="119"/>
      <c r="F24" s="119"/>
      <c r="G24" s="118"/>
      <c r="H24" s="118"/>
      <c r="I24" s="121"/>
      <c r="J24" s="121"/>
      <c r="K24" s="121"/>
      <c r="L24" s="121"/>
      <c r="M24" s="121"/>
      <c r="N24" s="121"/>
      <c r="O24" s="121"/>
      <c r="P24" s="121"/>
    </row>
    <row r="25" spans="2:16" x14ac:dyDescent="0.25">
      <c r="B25" s="524"/>
      <c r="C25" s="119"/>
      <c r="D25" s="120"/>
      <c r="E25" s="119"/>
      <c r="F25" s="119"/>
      <c r="G25" s="118"/>
      <c r="H25" s="118"/>
      <c r="I25" s="121"/>
      <c r="J25" s="121"/>
      <c r="K25" s="121"/>
      <c r="L25" s="121"/>
      <c r="M25" s="121"/>
      <c r="N25" s="121"/>
      <c r="O25" s="121"/>
      <c r="P25" s="121"/>
    </row>
    <row r="26" spans="2:16" x14ac:dyDescent="0.25">
      <c r="B26" s="524"/>
      <c r="C26" s="119"/>
      <c r="D26" s="120"/>
      <c r="E26" s="119"/>
      <c r="F26" s="119"/>
      <c r="G26" s="118"/>
      <c r="H26" s="118"/>
      <c r="I26" s="121"/>
      <c r="J26" s="121"/>
      <c r="K26" s="121"/>
      <c r="L26" s="121"/>
      <c r="M26" s="121"/>
      <c r="N26" s="121"/>
      <c r="O26" s="121"/>
      <c r="P26" s="121"/>
    </row>
    <row r="27" spans="2:16" x14ac:dyDescent="0.25">
      <c r="B27" s="524"/>
      <c r="C27" s="119"/>
      <c r="D27" s="120"/>
      <c r="E27" s="119"/>
      <c r="F27" s="119"/>
      <c r="G27" s="118"/>
      <c r="H27" s="118"/>
      <c r="I27" s="121"/>
      <c r="J27" s="121"/>
      <c r="K27" s="121"/>
      <c r="L27" s="121"/>
      <c r="M27" s="121"/>
      <c r="N27" s="121"/>
      <c r="O27" s="121"/>
      <c r="P27" s="121"/>
    </row>
    <row r="28" spans="2:16" x14ac:dyDescent="0.25">
      <c r="B28" s="524"/>
      <c r="C28" s="119"/>
      <c r="D28" s="120"/>
      <c r="E28" s="119"/>
      <c r="F28" s="119"/>
      <c r="G28" s="118"/>
      <c r="H28" s="118"/>
      <c r="I28" s="121"/>
      <c r="J28" s="121"/>
      <c r="K28" s="121"/>
      <c r="L28" s="121"/>
      <c r="M28" s="121"/>
      <c r="N28" s="121"/>
      <c r="O28" s="121"/>
      <c r="P28" s="121"/>
    </row>
    <row r="29" spans="2:16" x14ac:dyDescent="0.25">
      <c r="B29" s="524"/>
      <c r="C29" s="119"/>
      <c r="D29" s="120"/>
      <c r="E29" s="119"/>
      <c r="F29" s="119"/>
      <c r="G29" s="118"/>
      <c r="H29" s="118"/>
      <c r="I29" s="121"/>
      <c r="J29" s="121"/>
      <c r="K29" s="121"/>
      <c r="L29" s="121"/>
      <c r="M29" s="121"/>
      <c r="N29" s="121"/>
      <c r="O29" s="121"/>
      <c r="P29" s="121"/>
    </row>
    <row r="30" spans="2:16" x14ac:dyDescent="0.25">
      <c r="B30" s="524"/>
      <c r="C30" s="119"/>
      <c r="D30" s="120"/>
      <c r="E30" s="119"/>
      <c r="F30" s="119"/>
      <c r="G30" s="118"/>
      <c r="H30" s="118"/>
      <c r="I30" s="121"/>
      <c r="J30" s="121"/>
      <c r="K30" s="121"/>
      <c r="L30" s="121"/>
      <c r="M30" s="121"/>
      <c r="N30" s="121"/>
      <c r="O30" s="121"/>
      <c r="P30" s="121"/>
    </row>
    <row r="31" spans="2:16" x14ac:dyDescent="0.25">
      <c r="B31" s="524"/>
      <c r="C31" s="119"/>
      <c r="D31" s="120"/>
      <c r="E31" s="119"/>
      <c r="F31" s="119"/>
      <c r="G31" s="118"/>
      <c r="H31" s="121"/>
      <c r="I31" s="121"/>
      <c r="J31" s="121"/>
      <c r="K31" s="121"/>
      <c r="L31" s="121"/>
      <c r="M31" s="121"/>
      <c r="N31" s="121"/>
      <c r="O31" s="121"/>
      <c r="P31" s="121"/>
    </row>
    <row r="32" spans="2:16" x14ac:dyDescent="0.25">
      <c r="B32" s="524"/>
      <c r="C32" s="119"/>
      <c r="D32" s="120"/>
      <c r="E32" s="119"/>
      <c r="F32" s="119"/>
      <c r="G32" s="118"/>
      <c r="H32" s="118"/>
      <c r="I32" s="121"/>
      <c r="J32" s="121"/>
      <c r="K32" s="121"/>
      <c r="L32" s="121"/>
      <c r="M32" s="121"/>
      <c r="N32" s="121"/>
      <c r="O32" s="121"/>
      <c r="P32" s="121"/>
    </row>
    <row r="33" spans="2:16" x14ac:dyDescent="0.25">
      <c r="B33" s="524"/>
      <c r="C33" s="119"/>
      <c r="D33" s="120"/>
      <c r="E33" s="119"/>
      <c r="F33" s="119"/>
      <c r="G33" s="118"/>
      <c r="H33" s="118"/>
      <c r="I33" s="121"/>
      <c r="J33" s="121"/>
      <c r="K33" s="121"/>
      <c r="L33" s="121"/>
      <c r="M33" s="121"/>
      <c r="N33" s="121"/>
      <c r="O33" s="121"/>
      <c r="P33" s="121"/>
    </row>
    <row r="34" spans="2:16" x14ac:dyDescent="0.25">
      <c r="B34" s="524"/>
      <c r="C34" s="119"/>
      <c r="D34" s="120"/>
      <c r="E34" s="119"/>
      <c r="F34" s="119"/>
      <c r="G34" s="118"/>
      <c r="H34" s="118"/>
      <c r="I34" s="121"/>
      <c r="J34" s="121"/>
      <c r="K34" s="121"/>
      <c r="L34" s="121"/>
      <c r="M34" s="121"/>
      <c r="N34" s="121"/>
      <c r="O34" s="121"/>
      <c r="P34" s="121"/>
    </row>
    <row r="35" spans="2:16" x14ac:dyDescent="0.25">
      <c r="B35" s="524"/>
      <c r="C35" s="119"/>
      <c r="D35" s="120"/>
      <c r="E35" s="119"/>
      <c r="F35" s="119"/>
      <c r="G35" s="118"/>
      <c r="H35" s="118"/>
      <c r="I35" s="121"/>
      <c r="J35" s="121"/>
      <c r="K35" s="121"/>
      <c r="L35" s="121"/>
      <c r="M35" s="121"/>
      <c r="N35" s="121"/>
      <c r="O35" s="121"/>
      <c r="P35" s="121"/>
    </row>
    <row r="36" spans="2:16" x14ac:dyDescent="0.25">
      <c r="B36" s="524"/>
      <c r="C36" s="119"/>
      <c r="D36" s="120"/>
      <c r="E36" s="119"/>
      <c r="F36" s="119"/>
      <c r="G36" s="118"/>
      <c r="H36" s="118"/>
      <c r="I36" s="121"/>
      <c r="J36" s="121"/>
      <c r="K36" s="121"/>
      <c r="L36" s="121"/>
      <c r="M36" s="121"/>
      <c r="N36" s="121"/>
      <c r="O36" s="121"/>
      <c r="P36" s="121"/>
    </row>
    <row r="37" spans="2:16" x14ac:dyDescent="0.25">
      <c r="B37" s="524"/>
      <c r="C37" s="119"/>
      <c r="D37" s="120"/>
      <c r="E37" s="119"/>
      <c r="F37" s="119"/>
      <c r="G37" s="118"/>
      <c r="H37" s="118"/>
      <c r="I37" s="121"/>
      <c r="J37" s="121"/>
      <c r="K37" s="121"/>
      <c r="L37" s="121"/>
      <c r="M37" s="121"/>
      <c r="N37" s="121"/>
      <c r="O37" s="121"/>
      <c r="P37" s="121"/>
    </row>
    <row r="38" spans="2:16" x14ac:dyDescent="0.25">
      <c r="B38" s="524"/>
      <c r="C38" s="119"/>
      <c r="D38" s="120"/>
      <c r="E38" s="119"/>
      <c r="F38" s="119"/>
      <c r="G38" s="118"/>
      <c r="H38" s="118"/>
      <c r="I38" s="121"/>
      <c r="J38" s="121"/>
      <c r="K38" s="121"/>
      <c r="L38" s="121"/>
      <c r="M38" s="121"/>
      <c r="N38" s="121"/>
      <c r="O38" s="121"/>
      <c r="P38" s="121"/>
    </row>
    <row r="39" spans="2:16" x14ac:dyDescent="0.25">
      <c r="B39" s="524"/>
      <c r="C39" s="119"/>
      <c r="D39" s="120"/>
      <c r="E39" s="119"/>
      <c r="F39" s="119"/>
      <c r="G39" s="118"/>
      <c r="H39" s="118"/>
      <c r="I39" s="121"/>
      <c r="J39" s="121"/>
      <c r="K39" s="121"/>
      <c r="L39" s="121"/>
      <c r="M39" s="121"/>
      <c r="N39" s="121"/>
      <c r="O39" s="121"/>
      <c r="P39" s="121"/>
    </row>
    <row r="40" spans="2:16" x14ac:dyDescent="0.25">
      <c r="B40" s="524"/>
      <c r="C40" s="119"/>
      <c r="D40" s="120"/>
      <c r="E40" s="119"/>
      <c r="F40" s="119"/>
      <c r="G40" s="118"/>
      <c r="H40" s="118"/>
      <c r="I40" s="121"/>
      <c r="J40" s="121"/>
      <c r="K40" s="121"/>
      <c r="L40" s="121"/>
      <c r="M40" s="121"/>
      <c r="N40" s="121"/>
      <c r="O40" s="121"/>
      <c r="P40" s="121"/>
    </row>
    <row r="41" spans="2:16" x14ac:dyDescent="0.25">
      <c r="B41" s="524"/>
      <c r="C41" s="119"/>
      <c r="D41" s="120"/>
      <c r="E41" s="119"/>
      <c r="F41" s="119"/>
      <c r="G41" s="118"/>
      <c r="H41" s="118"/>
      <c r="I41" s="121"/>
      <c r="J41" s="121"/>
      <c r="K41" s="121"/>
      <c r="L41" s="121"/>
      <c r="M41" s="121"/>
      <c r="N41" s="121"/>
      <c r="O41" s="121"/>
      <c r="P41" s="121"/>
    </row>
    <row r="42" spans="2:16" x14ac:dyDescent="0.25">
      <c r="B42" s="524"/>
      <c r="C42" s="119"/>
      <c r="D42" s="120"/>
      <c r="E42" s="119"/>
      <c r="F42" s="119"/>
      <c r="G42" s="118"/>
      <c r="H42" s="121"/>
      <c r="I42" s="121"/>
      <c r="J42" s="121"/>
      <c r="K42" s="121"/>
      <c r="L42" s="121"/>
      <c r="M42" s="121"/>
      <c r="N42" s="121"/>
      <c r="O42" s="121"/>
      <c r="P42" s="121"/>
    </row>
    <row r="43" spans="2:16" x14ac:dyDescent="0.25">
      <c r="B43" s="524"/>
      <c r="C43" s="119"/>
      <c r="D43" s="120"/>
      <c r="E43" s="119"/>
      <c r="F43" s="119"/>
      <c r="G43" s="118"/>
      <c r="H43" s="118"/>
      <c r="I43" s="121"/>
      <c r="J43" s="121"/>
      <c r="K43" s="121"/>
      <c r="L43" s="121"/>
      <c r="M43" s="121"/>
      <c r="N43" s="121"/>
      <c r="O43" s="121"/>
      <c r="P43" s="121"/>
    </row>
    <row r="44" spans="2:16" x14ac:dyDescent="0.25">
      <c r="B44" s="524"/>
      <c r="C44" s="119"/>
      <c r="D44" s="120"/>
      <c r="E44" s="119"/>
      <c r="F44" s="119"/>
      <c r="G44" s="118"/>
      <c r="H44" s="118"/>
      <c r="I44" s="121"/>
      <c r="J44" s="121"/>
      <c r="K44" s="121"/>
      <c r="L44" s="121"/>
      <c r="M44" s="121"/>
      <c r="N44" s="121"/>
      <c r="O44" s="121"/>
      <c r="P44" s="121"/>
    </row>
    <row r="45" spans="2:16" x14ac:dyDescent="0.25">
      <c r="B45" s="524"/>
      <c r="C45" s="119"/>
      <c r="D45" s="120"/>
      <c r="E45" s="119"/>
      <c r="F45" s="119"/>
      <c r="G45" s="118"/>
      <c r="H45" s="118"/>
      <c r="I45" s="121"/>
      <c r="J45" s="121"/>
      <c r="K45" s="121"/>
      <c r="L45" s="121"/>
      <c r="M45" s="121"/>
      <c r="N45" s="121"/>
      <c r="O45" s="121"/>
      <c r="P45" s="121"/>
    </row>
    <row r="46" spans="2:16" x14ac:dyDescent="0.25">
      <c r="B46" s="524"/>
      <c r="C46" s="119"/>
      <c r="D46" s="120"/>
      <c r="E46" s="119"/>
      <c r="F46" s="119"/>
      <c r="G46" s="118"/>
      <c r="H46" s="118"/>
      <c r="I46" s="121"/>
      <c r="J46" s="121"/>
      <c r="K46" s="121"/>
      <c r="L46" s="121"/>
      <c r="M46" s="121"/>
      <c r="N46" s="121"/>
      <c r="O46" s="121"/>
      <c r="P46" s="121"/>
    </row>
    <row r="47" spans="2:16" x14ac:dyDescent="0.25">
      <c r="B47" s="524"/>
      <c r="C47" s="119"/>
      <c r="D47" s="120"/>
      <c r="E47" s="119"/>
      <c r="F47" s="119"/>
      <c r="G47" s="118"/>
      <c r="H47" s="118"/>
      <c r="I47" s="121"/>
      <c r="J47" s="121"/>
      <c r="K47" s="121"/>
      <c r="L47" s="121"/>
      <c r="M47" s="121"/>
      <c r="N47" s="121"/>
      <c r="O47" s="121"/>
      <c r="P47" s="121"/>
    </row>
    <row r="48" spans="2:16" x14ac:dyDescent="0.25">
      <c r="B48" s="524"/>
      <c r="C48" s="119"/>
      <c r="D48" s="120"/>
      <c r="E48" s="119"/>
      <c r="F48" s="119"/>
      <c r="G48" s="118"/>
      <c r="H48" s="118"/>
      <c r="I48" s="121"/>
      <c r="J48" s="121"/>
      <c r="K48" s="121"/>
      <c r="L48" s="121"/>
      <c r="M48" s="121"/>
      <c r="N48" s="121"/>
      <c r="O48" s="121"/>
      <c r="P48" s="121"/>
    </row>
    <row r="49" spans="2:16" x14ac:dyDescent="0.25">
      <c r="B49" s="524"/>
      <c r="C49" s="119"/>
      <c r="D49" s="120"/>
      <c r="E49" s="119"/>
      <c r="F49" s="119"/>
      <c r="G49" s="118"/>
      <c r="H49" s="118"/>
      <c r="I49" s="121"/>
      <c r="J49" s="121"/>
      <c r="K49" s="121"/>
      <c r="L49" s="121"/>
      <c r="M49" s="121"/>
      <c r="N49" s="121"/>
      <c r="O49" s="121"/>
      <c r="P49" s="121"/>
    </row>
    <row r="50" spans="2:16" x14ac:dyDescent="0.25">
      <c r="B50" s="524"/>
      <c r="C50" s="119"/>
      <c r="D50" s="120"/>
      <c r="E50" s="119"/>
      <c r="F50" s="119"/>
      <c r="G50" s="118"/>
      <c r="H50" s="118"/>
      <c r="I50" s="121"/>
      <c r="J50" s="121"/>
      <c r="K50" s="121"/>
      <c r="L50" s="121"/>
      <c r="M50" s="121"/>
      <c r="N50" s="121"/>
      <c r="O50" s="121"/>
      <c r="P50" s="121"/>
    </row>
    <row r="51" spans="2:16" x14ac:dyDescent="0.25">
      <c r="B51" s="524"/>
      <c r="C51" s="119"/>
      <c r="D51" s="120"/>
      <c r="E51" s="119"/>
      <c r="F51" s="119"/>
      <c r="G51" s="118"/>
      <c r="H51" s="118"/>
      <c r="I51" s="121"/>
      <c r="J51" s="121"/>
      <c r="K51" s="121"/>
      <c r="L51" s="121"/>
      <c r="M51" s="121"/>
      <c r="N51" s="121"/>
      <c r="O51" s="121"/>
      <c r="P51" s="121"/>
    </row>
    <row r="52" spans="2:16" x14ac:dyDescent="0.25">
      <c r="B52" s="524"/>
      <c r="C52" s="119"/>
      <c r="D52" s="120"/>
      <c r="E52" s="119"/>
      <c r="F52" s="119"/>
      <c r="G52" s="118"/>
      <c r="H52" s="118"/>
      <c r="I52" s="121"/>
      <c r="J52" s="121"/>
      <c r="K52" s="121"/>
      <c r="L52" s="121"/>
      <c r="M52" s="121"/>
      <c r="N52" s="121"/>
      <c r="O52" s="121"/>
      <c r="P52" s="121"/>
    </row>
    <row r="53" spans="2:16" x14ac:dyDescent="0.25">
      <c r="B53" s="524"/>
      <c r="C53" s="119"/>
      <c r="D53" s="120"/>
      <c r="E53" s="119"/>
      <c r="F53" s="119"/>
      <c r="G53" s="118"/>
      <c r="H53" s="121"/>
      <c r="I53" s="121"/>
      <c r="J53" s="121"/>
      <c r="K53" s="121"/>
      <c r="L53" s="121"/>
      <c r="M53" s="121"/>
      <c r="N53" s="121"/>
      <c r="O53" s="121"/>
      <c r="P53" s="121"/>
    </row>
    <row r="54" spans="2:16" x14ac:dyDescent="0.25">
      <c r="B54" s="524"/>
      <c r="C54" s="119"/>
      <c r="D54" s="120"/>
      <c r="E54" s="119"/>
      <c r="F54" s="119"/>
      <c r="G54" s="118"/>
      <c r="H54" s="118"/>
      <c r="I54" s="121"/>
      <c r="J54" s="121"/>
      <c r="K54" s="121"/>
      <c r="L54" s="121"/>
      <c r="M54" s="121"/>
      <c r="N54" s="121"/>
      <c r="O54" s="121"/>
      <c r="P54" s="121"/>
    </row>
    <row r="55" spans="2:16" x14ac:dyDescent="0.25">
      <c r="B55" s="524"/>
      <c r="C55" s="119"/>
      <c r="D55" s="120"/>
      <c r="E55" s="119"/>
      <c r="F55" s="119"/>
      <c r="G55" s="118"/>
      <c r="H55" s="118"/>
      <c r="I55" s="121"/>
      <c r="J55" s="121"/>
      <c r="K55" s="121"/>
      <c r="L55" s="121"/>
      <c r="M55" s="121"/>
      <c r="N55" s="121"/>
      <c r="O55" s="121"/>
      <c r="P55" s="121"/>
    </row>
    <row r="56" spans="2:16" x14ac:dyDescent="0.25">
      <c r="B56" s="524"/>
      <c r="C56" s="119"/>
      <c r="D56" s="120"/>
      <c r="E56" s="119"/>
      <c r="F56" s="119"/>
      <c r="G56" s="118"/>
      <c r="H56" s="118"/>
      <c r="I56" s="121"/>
      <c r="J56" s="121"/>
      <c r="K56" s="121"/>
      <c r="L56" s="121"/>
      <c r="M56" s="121"/>
      <c r="N56" s="121"/>
      <c r="O56" s="121"/>
      <c r="P56" s="121"/>
    </row>
    <row r="57" spans="2:16" x14ac:dyDescent="0.25">
      <c r="B57" s="524"/>
      <c r="C57" s="119"/>
      <c r="D57" s="120"/>
      <c r="E57" s="119"/>
      <c r="F57" s="119"/>
      <c r="G57" s="118"/>
      <c r="H57" s="118"/>
      <c r="I57" s="121"/>
      <c r="J57" s="121"/>
      <c r="K57" s="121"/>
      <c r="L57" s="121"/>
      <c r="M57" s="121"/>
      <c r="N57" s="121"/>
      <c r="O57" s="121"/>
      <c r="P57" s="121"/>
    </row>
    <row r="58" spans="2:16" x14ac:dyDescent="0.25">
      <c r="B58" s="524"/>
      <c r="C58" s="119"/>
      <c r="D58" s="120"/>
      <c r="E58" s="119"/>
      <c r="F58" s="119"/>
      <c r="G58" s="118"/>
      <c r="H58" s="118"/>
      <c r="I58" s="121"/>
      <c r="J58" s="121"/>
      <c r="K58" s="121"/>
      <c r="L58" s="121"/>
      <c r="M58" s="121"/>
      <c r="N58" s="121"/>
      <c r="O58" s="121"/>
      <c r="P58" s="121"/>
    </row>
    <row r="59" spans="2:16" x14ac:dyDescent="0.25">
      <c r="B59" s="524"/>
      <c r="C59" s="119"/>
      <c r="D59" s="120"/>
      <c r="E59" s="119"/>
      <c r="F59" s="119"/>
      <c r="G59" s="118"/>
      <c r="H59" s="118"/>
      <c r="I59" s="121"/>
      <c r="J59" s="121"/>
      <c r="K59" s="121"/>
      <c r="L59" s="121"/>
      <c r="M59" s="121"/>
      <c r="N59" s="121"/>
      <c r="O59" s="121"/>
      <c r="P59" s="121"/>
    </row>
    <row r="60" spans="2:16" x14ac:dyDescent="0.25">
      <c r="B60" s="524"/>
      <c r="C60" s="119"/>
      <c r="D60" s="120"/>
      <c r="E60" s="119"/>
      <c r="F60" s="119"/>
      <c r="G60" s="118"/>
      <c r="H60" s="118"/>
      <c r="I60" s="121"/>
      <c r="J60" s="121"/>
      <c r="K60" s="121"/>
      <c r="L60" s="121"/>
      <c r="M60" s="121"/>
      <c r="N60" s="121"/>
      <c r="O60" s="121"/>
      <c r="P60" s="121"/>
    </row>
    <row r="61" spans="2:16" x14ac:dyDescent="0.25">
      <c r="B61" s="524"/>
      <c r="C61" s="119"/>
      <c r="D61" s="120"/>
      <c r="E61" s="119"/>
      <c r="F61" s="119"/>
      <c r="G61" s="118"/>
      <c r="H61" s="118"/>
      <c r="I61" s="121"/>
      <c r="J61" s="121"/>
      <c r="K61" s="121"/>
      <c r="L61" s="121"/>
      <c r="M61" s="121"/>
      <c r="N61" s="121"/>
      <c r="O61" s="121"/>
      <c r="P61" s="121"/>
    </row>
    <row r="62" spans="2:16" x14ac:dyDescent="0.25">
      <c r="B62" s="524"/>
      <c r="C62" s="119"/>
      <c r="D62" s="120"/>
      <c r="E62" s="119"/>
      <c r="F62" s="119"/>
      <c r="G62" s="118"/>
      <c r="H62" s="118"/>
      <c r="I62" s="121"/>
      <c r="J62" s="121"/>
      <c r="K62" s="121"/>
      <c r="L62" s="121"/>
      <c r="M62" s="121"/>
      <c r="N62" s="121"/>
      <c r="O62" s="121"/>
      <c r="P62" s="121"/>
    </row>
    <row r="63" spans="2:16" x14ac:dyDescent="0.25">
      <c r="B63" s="524"/>
      <c r="C63" s="526" t="s">
        <v>1457</v>
      </c>
      <c r="D63" s="527" t="s">
        <v>1457</v>
      </c>
      <c r="E63" s="526" t="s">
        <v>1457</v>
      </c>
      <c r="F63" s="526" t="s">
        <v>1457</v>
      </c>
      <c r="G63" s="528" t="s">
        <v>1457</v>
      </c>
      <c r="H63" s="528" t="s">
        <v>1457</v>
      </c>
      <c r="I63" s="528" t="s">
        <v>1457</v>
      </c>
      <c r="J63" s="528" t="s">
        <v>1457</v>
      </c>
      <c r="K63" s="528" t="s">
        <v>1457</v>
      </c>
      <c r="L63" s="528" t="s">
        <v>1457</v>
      </c>
      <c r="M63" s="528" t="s">
        <v>1457</v>
      </c>
      <c r="N63" s="528" t="s">
        <v>1457</v>
      </c>
      <c r="O63" s="528" t="s">
        <v>1457</v>
      </c>
      <c r="P63" s="529" t="s">
        <v>1457</v>
      </c>
    </row>
    <row r="65" spans="2:8" x14ac:dyDescent="0.25">
      <c r="C65" s="525" t="str">
        <f>Translations!$B$1156</f>
        <v>Please continue by adding further rows as needed (above the "end" markers). This must be done by copying an empty row and inserting it thereafter. A simple "insert row" command will NOT be sufficent.</v>
      </c>
      <c r="D65" s="525"/>
      <c r="E65" s="525"/>
      <c r="F65" s="525"/>
      <c r="G65" s="525"/>
      <c r="H65" s="525"/>
    </row>
    <row r="67" spans="2:8" x14ac:dyDescent="0.25">
      <c r="B67" s="521"/>
      <c r="C67" s="933" t="s">
        <v>1154</v>
      </c>
      <c r="D67" s="933"/>
      <c r="E67" s="933"/>
      <c r="F67" s="933"/>
      <c r="G67" s="933"/>
      <c r="H67" s="152"/>
    </row>
  </sheetData>
  <sheetProtection sheet="1" objects="1" scenarios="1" formatCells="0" formatColumns="0" formatRows="0" insertColumns="0" insertRows="0"/>
  <mergeCells count="14">
    <mergeCell ref="C67:G67"/>
    <mergeCell ref="C2:H2"/>
    <mergeCell ref="G7:H7"/>
    <mergeCell ref="C7:C8"/>
    <mergeCell ref="D7:D8"/>
    <mergeCell ref="E7:E8"/>
    <mergeCell ref="F7:F8"/>
    <mergeCell ref="C4:P4"/>
    <mergeCell ref="C5:P5"/>
    <mergeCell ref="C6:P6"/>
    <mergeCell ref="I7:M7"/>
    <mergeCell ref="N7:N8"/>
    <mergeCell ref="P7:P8"/>
    <mergeCell ref="O7:O8"/>
  </mergeCells>
  <conditionalFormatting sqref="M9:O62">
    <cfRule type="expression" dxfId="227" priority="4">
      <formula>CONTR_onlyCORSIA=TRUE</formula>
    </cfRule>
  </conditionalFormatting>
  <conditionalFormatting sqref="P9:P62">
    <cfRule type="expression" dxfId="226" priority="3">
      <formula>CONTR_CORSIAapplied=FALSE</formula>
    </cfRule>
  </conditionalFormatting>
  <conditionalFormatting sqref="M63:O63">
    <cfRule type="expression" dxfId="225" priority="2">
      <formula>CONTR_onlyCORSIA=TRUE</formula>
    </cfRule>
  </conditionalFormatting>
  <conditionalFormatting sqref="P63">
    <cfRule type="expression" dxfId="224" priority="1">
      <formula>CONTR_CORSIAapplied=FALSE</formula>
    </cfRule>
  </conditionalFormatting>
  <dataValidations disablePrompts="1" count="2">
    <dataValidation type="list" allowBlank="1" showInputMessage="1" showErrorMessage="1" sqref="I9:L62 N9:P62" xr:uid="{00000000-0002-0000-0500-000000000000}">
      <formula1>TrueFalse</formula1>
    </dataValidation>
    <dataValidation type="list" allowBlank="1" showInputMessage="1" showErrorMessage="1" sqref="M9:M62" xr:uid="{00000000-0002-0000-0500-000001000000}">
      <formula1>EUETS_FuelsList</formula1>
    </dataValidation>
  </dataValidations>
  <hyperlinks>
    <hyperlink ref="C67:G67" location="'MS specific content'!A1" display="&lt;&lt;&lt; Click here to proceed to section 11 &quot;Member State specific Content&quot; &gt;&gt;&gt;" xr:uid="{00000000-0004-0000-0500-000000000000}"/>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J35"/>
  <sheetViews>
    <sheetView showGridLines="0" zoomScale="130" zoomScaleNormal="130" zoomScaleSheetLayoutView="140" workbookViewId="0"/>
  </sheetViews>
  <sheetFormatPr defaultColWidth="11.44140625" defaultRowHeight="13.2" x14ac:dyDescent="0.25"/>
  <cols>
    <col min="1" max="1" width="3.109375" style="73" customWidth="1"/>
    <col min="2" max="2" width="4.109375" style="73" customWidth="1"/>
    <col min="3" max="3" width="11.33203125" style="73" customWidth="1"/>
    <col min="4" max="4" width="10.88671875" style="73" customWidth="1"/>
    <col min="5" max="6" width="13.5546875" style="73" customWidth="1"/>
    <col min="7" max="7" width="10.44140625" style="73" customWidth="1"/>
    <col min="8" max="8" width="11.109375" style="73" customWidth="1"/>
    <col min="9" max="10" width="13.5546875" style="73" customWidth="1"/>
    <col min="11" max="16384" width="11.44140625" style="73"/>
  </cols>
  <sheetData>
    <row r="1" spans="1:10" x14ac:dyDescent="0.25">
      <c r="B1" s="156"/>
      <c r="C1" s="155"/>
      <c r="D1" s="155"/>
      <c r="E1" s="154"/>
      <c r="F1" s="154"/>
    </row>
    <row r="2" spans="1:10" ht="17.399999999999999" x14ac:dyDescent="0.25">
      <c r="B2" s="842" t="str">
        <f>Translations!$B$20</f>
        <v>Member State specific further information</v>
      </c>
      <c r="C2" s="842"/>
      <c r="D2" s="842"/>
      <c r="E2" s="842"/>
      <c r="F2" s="842"/>
      <c r="G2" s="842"/>
      <c r="H2" s="842"/>
      <c r="I2" s="842"/>
      <c r="J2" s="842"/>
    </row>
    <row r="3" spans="1:10" x14ac:dyDescent="0.25">
      <c r="B3" s="156"/>
      <c r="C3" s="155"/>
      <c r="D3" s="155"/>
      <c r="E3" s="154"/>
      <c r="F3" s="154"/>
    </row>
    <row r="4" spans="1:10" ht="15.6" x14ac:dyDescent="0.3">
      <c r="B4" s="111">
        <v>10</v>
      </c>
      <c r="C4" s="77" t="str">
        <f>Translations!$B$366</f>
        <v>Comments</v>
      </c>
      <c r="D4" s="77"/>
      <c r="E4" s="77"/>
      <c r="F4" s="77"/>
      <c r="G4" s="77"/>
      <c r="H4" s="77"/>
      <c r="I4" s="77"/>
      <c r="J4" s="77"/>
    </row>
    <row r="6" spans="1:10" x14ac:dyDescent="0.25">
      <c r="B6" s="101" t="str">
        <f>Translations!$B$367</f>
        <v>Space for further Comments:</v>
      </c>
    </row>
    <row r="7" spans="1:10" x14ac:dyDescent="0.25">
      <c r="B7" s="130"/>
      <c r="C7" s="129"/>
      <c r="D7" s="129"/>
      <c r="E7" s="129"/>
      <c r="F7" s="129"/>
      <c r="G7" s="129"/>
      <c r="H7" s="129"/>
      <c r="I7" s="129"/>
      <c r="J7" s="128"/>
    </row>
    <row r="8" spans="1:10" ht="15.6" x14ac:dyDescent="0.3">
      <c r="A8" s="98"/>
      <c r="B8" s="127"/>
      <c r="C8" s="126"/>
      <c r="D8" s="126"/>
      <c r="E8" s="126"/>
      <c r="F8" s="126"/>
      <c r="G8" s="126"/>
      <c r="H8" s="126"/>
      <c r="I8" s="126"/>
      <c r="J8" s="125"/>
    </row>
    <row r="9" spans="1:10" x14ac:dyDescent="0.25">
      <c r="B9" s="127"/>
      <c r="C9" s="126"/>
      <c r="D9" s="126"/>
      <c r="E9" s="126"/>
      <c r="F9" s="126"/>
      <c r="G9" s="126"/>
      <c r="H9" s="126"/>
      <c r="I9" s="126"/>
      <c r="J9" s="125"/>
    </row>
    <row r="10" spans="1:10" x14ac:dyDescent="0.25">
      <c r="B10" s="127"/>
      <c r="C10" s="126"/>
      <c r="D10" s="126"/>
      <c r="E10" s="126"/>
      <c r="F10" s="126"/>
      <c r="G10" s="126"/>
      <c r="H10" s="126"/>
      <c r="I10" s="126"/>
      <c r="J10" s="125"/>
    </row>
    <row r="11" spans="1:10" x14ac:dyDescent="0.25">
      <c r="B11" s="127"/>
      <c r="C11" s="126"/>
      <c r="D11" s="126"/>
      <c r="E11" s="126"/>
      <c r="F11" s="126"/>
      <c r="G11" s="126"/>
      <c r="H11" s="126"/>
      <c r="I11" s="126"/>
      <c r="J11" s="125"/>
    </row>
    <row r="12" spans="1:10" x14ac:dyDescent="0.25">
      <c r="B12" s="127"/>
      <c r="C12" s="126"/>
      <c r="D12" s="126"/>
      <c r="E12" s="126"/>
      <c r="F12" s="126"/>
      <c r="G12" s="126"/>
      <c r="H12" s="126"/>
      <c r="I12" s="126"/>
      <c r="J12" s="125"/>
    </row>
    <row r="13" spans="1:10" x14ac:dyDescent="0.25">
      <c r="B13" s="127"/>
      <c r="C13" s="126"/>
      <c r="D13" s="126"/>
      <c r="E13" s="126"/>
      <c r="F13" s="126"/>
      <c r="G13" s="126"/>
      <c r="H13" s="126"/>
      <c r="I13" s="126"/>
      <c r="J13" s="125"/>
    </row>
    <row r="14" spans="1:10" x14ac:dyDescent="0.25">
      <c r="B14" s="127"/>
      <c r="C14" s="126"/>
      <c r="D14" s="126"/>
      <c r="E14" s="126"/>
      <c r="F14" s="126"/>
      <c r="G14" s="126"/>
      <c r="H14" s="126"/>
      <c r="I14" s="126"/>
      <c r="J14" s="125"/>
    </row>
    <row r="15" spans="1:10" x14ac:dyDescent="0.25">
      <c r="B15" s="127"/>
      <c r="C15" s="126"/>
      <c r="D15" s="126"/>
      <c r="E15" s="126"/>
      <c r="F15" s="126"/>
      <c r="G15" s="126"/>
      <c r="H15" s="126"/>
      <c r="I15" s="126"/>
      <c r="J15" s="125"/>
    </row>
    <row r="16" spans="1:10" x14ac:dyDescent="0.25">
      <c r="B16" s="127"/>
      <c r="C16" s="126"/>
      <c r="D16" s="126"/>
      <c r="E16" s="126"/>
      <c r="F16" s="126"/>
      <c r="G16" s="126"/>
      <c r="H16" s="126"/>
      <c r="I16" s="126"/>
      <c r="J16" s="125"/>
    </row>
    <row r="17" spans="2:10" x14ac:dyDescent="0.25">
      <c r="B17" s="127"/>
      <c r="C17" s="126"/>
      <c r="D17" s="126"/>
      <c r="E17" s="126"/>
      <c r="F17" s="126"/>
      <c r="G17" s="126"/>
      <c r="H17" s="126"/>
      <c r="I17" s="126"/>
      <c r="J17" s="125"/>
    </row>
    <row r="18" spans="2:10" x14ac:dyDescent="0.25">
      <c r="B18" s="127"/>
      <c r="C18" s="126"/>
      <c r="D18" s="126"/>
      <c r="E18" s="126"/>
      <c r="F18" s="126"/>
      <c r="G18" s="126"/>
      <c r="H18" s="126"/>
      <c r="I18" s="126"/>
      <c r="J18" s="125"/>
    </row>
    <row r="19" spans="2:10" x14ac:dyDescent="0.25">
      <c r="B19" s="127"/>
      <c r="C19" s="126"/>
      <c r="D19" s="126"/>
      <c r="E19" s="126"/>
      <c r="F19" s="126"/>
      <c r="G19" s="126"/>
      <c r="H19" s="126"/>
      <c r="I19" s="126"/>
      <c r="J19" s="125"/>
    </row>
    <row r="20" spans="2:10" x14ac:dyDescent="0.25">
      <c r="B20" s="127"/>
      <c r="C20" s="126"/>
      <c r="D20" s="126"/>
      <c r="E20" s="126"/>
      <c r="F20" s="126"/>
      <c r="G20" s="126"/>
      <c r="H20" s="126"/>
      <c r="I20" s="126"/>
      <c r="J20" s="125"/>
    </row>
    <row r="21" spans="2:10" x14ac:dyDescent="0.25">
      <c r="B21" s="127"/>
      <c r="C21" s="126"/>
      <c r="D21" s="126"/>
      <c r="E21" s="126"/>
      <c r="F21" s="126"/>
      <c r="G21" s="126"/>
      <c r="H21" s="126"/>
      <c r="I21" s="126"/>
      <c r="J21" s="125"/>
    </row>
    <row r="22" spans="2:10" x14ac:dyDescent="0.25">
      <c r="B22" s="127"/>
      <c r="C22" s="126"/>
      <c r="D22" s="126"/>
      <c r="E22" s="126"/>
      <c r="F22" s="126"/>
      <c r="G22" s="126"/>
      <c r="H22" s="126"/>
      <c r="I22" s="126"/>
      <c r="J22" s="125"/>
    </row>
    <row r="23" spans="2:10" x14ac:dyDescent="0.25">
      <c r="B23" s="127"/>
      <c r="C23" s="126"/>
      <c r="D23" s="126"/>
      <c r="E23" s="126"/>
      <c r="F23" s="126"/>
      <c r="G23" s="126"/>
      <c r="H23" s="126"/>
      <c r="I23" s="126"/>
      <c r="J23" s="125"/>
    </row>
    <row r="24" spans="2:10" x14ac:dyDescent="0.25">
      <c r="B24" s="127"/>
      <c r="C24" s="126"/>
      <c r="D24" s="126"/>
      <c r="E24" s="126"/>
      <c r="F24" s="126"/>
      <c r="G24" s="126"/>
      <c r="H24" s="436"/>
      <c r="I24" s="126"/>
      <c r="J24" s="125"/>
    </row>
    <row r="25" spans="2:10" x14ac:dyDescent="0.25">
      <c r="B25" s="127"/>
      <c r="C25" s="126"/>
      <c r="D25" s="126"/>
      <c r="E25" s="126"/>
      <c r="F25" s="126"/>
      <c r="G25" s="126"/>
      <c r="H25" s="126"/>
      <c r="I25" s="126"/>
      <c r="J25" s="125"/>
    </row>
    <row r="26" spans="2:10" x14ac:dyDescent="0.25">
      <c r="B26" s="127"/>
      <c r="C26" s="126"/>
      <c r="D26" s="126"/>
      <c r="E26" s="126"/>
      <c r="F26" s="126"/>
      <c r="G26" s="126"/>
      <c r="H26" s="126"/>
      <c r="I26" s="126"/>
      <c r="J26" s="125"/>
    </row>
    <row r="27" spans="2:10" x14ac:dyDescent="0.25">
      <c r="B27" s="127"/>
      <c r="C27" s="126"/>
      <c r="D27" s="126"/>
      <c r="E27" s="126"/>
      <c r="F27" s="126"/>
      <c r="G27" s="126"/>
      <c r="H27" s="126"/>
      <c r="I27" s="126"/>
      <c r="J27" s="125"/>
    </row>
    <row r="28" spans="2:10" x14ac:dyDescent="0.25">
      <c r="B28" s="127"/>
      <c r="C28" s="126"/>
      <c r="D28" s="126"/>
      <c r="E28" s="126"/>
      <c r="F28" s="126"/>
      <c r="G28" s="126"/>
      <c r="H28" s="126"/>
      <c r="I28" s="126"/>
      <c r="J28" s="125"/>
    </row>
    <row r="29" spans="2:10" x14ac:dyDescent="0.25">
      <c r="B29" s="127"/>
      <c r="C29" s="126"/>
      <c r="D29" s="126"/>
      <c r="E29" s="126"/>
      <c r="F29" s="126"/>
      <c r="G29" s="126"/>
      <c r="H29" s="126"/>
      <c r="I29" s="126"/>
      <c r="J29" s="125"/>
    </row>
    <row r="30" spans="2:10" x14ac:dyDescent="0.25">
      <c r="B30" s="127"/>
      <c r="C30" s="126"/>
      <c r="D30" s="126"/>
      <c r="E30" s="126"/>
      <c r="F30" s="126"/>
      <c r="G30" s="126"/>
      <c r="H30" s="126"/>
      <c r="I30" s="126"/>
      <c r="J30" s="125"/>
    </row>
    <row r="31" spans="2:10" x14ac:dyDescent="0.25">
      <c r="B31" s="127"/>
      <c r="C31" s="126"/>
      <c r="D31" s="126"/>
      <c r="E31" s="126"/>
      <c r="F31" s="126"/>
      <c r="G31" s="126"/>
      <c r="H31" s="126"/>
      <c r="I31" s="126"/>
      <c r="J31" s="125"/>
    </row>
    <row r="32" spans="2:10" x14ac:dyDescent="0.25">
      <c r="B32" s="124"/>
      <c r="C32" s="123"/>
      <c r="D32" s="123"/>
      <c r="E32" s="123"/>
      <c r="F32" s="123"/>
      <c r="G32" s="123"/>
      <c r="H32" s="123"/>
      <c r="I32" s="123"/>
      <c r="J32" s="122"/>
    </row>
    <row r="35" spans="2:10" x14ac:dyDescent="0.25">
      <c r="B35" s="1004" t="str">
        <f>Translations!$B$1013</f>
        <v>&lt;&lt;&lt; Click here to proceed to section 11 "Emissions per aerodrome pair" &gt;&gt;&gt;</v>
      </c>
      <c r="C35" s="868"/>
      <c r="D35" s="868"/>
      <c r="E35" s="868"/>
      <c r="F35" s="868"/>
      <c r="G35" s="869"/>
      <c r="H35" s="869"/>
      <c r="I35" s="869"/>
      <c r="J35" s="869"/>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xr:uid="{00000000-0004-0000-0600-000000000000}"/>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pageSetUpPr fitToPage="1"/>
  </sheetPr>
  <dimension ref="A1:I98"/>
  <sheetViews>
    <sheetView showGridLines="0" zoomScale="130" zoomScaleNormal="130" workbookViewId="0"/>
  </sheetViews>
  <sheetFormatPr defaultColWidth="11.44140625" defaultRowHeight="13.2" x14ac:dyDescent="0.25"/>
  <cols>
    <col min="1" max="1" width="4" style="73" customWidth="1"/>
    <col min="2" max="2" width="4.5546875" style="73" customWidth="1"/>
    <col min="3" max="6" width="17.6640625" style="73" customWidth="1"/>
    <col min="7" max="7" width="15.6640625" style="73" customWidth="1"/>
    <col min="8" max="8" width="4" style="73" customWidth="1"/>
    <col min="9" max="16384" width="11.44140625" style="73"/>
  </cols>
  <sheetData>
    <row r="1" spans="1:9" x14ac:dyDescent="0.25">
      <c r="B1" s="156"/>
      <c r="C1" s="155"/>
      <c r="D1" s="155"/>
      <c r="E1" s="154"/>
      <c r="F1" s="154"/>
    </row>
    <row r="2" spans="1:9" ht="22.5" customHeight="1" x14ac:dyDescent="0.25">
      <c r="B2" s="842" t="str">
        <f>Translations!$B$1246</f>
        <v>Annex: Emissions per aerodrome pair – EU ETS and CH ETS</v>
      </c>
      <c r="C2" s="842"/>
      <c r="D2" s="842"/>
      <c r="E2" s="842"/>
      <c r="F2" s="842"/>
      <c r="G2" s="842"/>
    </row>
    <row r="3" spans="1:9" x14ac:dyDescent="0.25">
      <c r="B3" s="156"/>
      <c r="C3" s="155"/>
      <c r="D3" s="155"/>
      <c r="E3" s="154"/>
      <c r="F3" s="154"/>
    </row>
    <row r="4" spans="1:9" ht="15.6" x14ac:dyDescent="0.3">
      <c r="A4" s="700"/>
      <c r="B4" s="111">
        <v>11</v>
      </c>
      <c r="C4" s="111" t="str">
        <f>Translations!$B$1291</f>
        <v>Additional emissions data – EU ETS and CH ETS</v>
      </c>
      <c r="D4" s="111"/>
      <c r="E4" s="111"/>
      <c r="F4" s="111"/>
      <c r="G4" s="111"/>
      <c r="H4" s="700"/>
    </row>
    <row r="5" spans="1:9" s="135" customFormat="1" ht="25.5" customHeight="1" x14ac:dyDescent="0.25">
      <c r="A5" s="682"/>
      <c r="B5" s="147"/>
      <c r="C5" s="1009" t="str">
        <f>Translations!$B$1292</f>
        <v>For reducing administrative burden, this Annex should include both flights covered by the EU ETS and CH ETS</v>
      </c>
      <c r="D5" s="1010"/>
      <c r="E5" s="1010"/>
      <c r="F5" s="1010"/>
      <c r="G5" s="1010"/>
      <c r="H5" s="682"/>
      <c r="I5" s="699"/>
    </row>
    <row r="6" spans="1:9" x14ac:dyDescent="0.25">
      <c r="A6" s="700"/>
      <c r="B6" s="147" t="s">
        <v>244</v>
      </c>
      <c r="C6" s="99" t="str">
        <f>Translations!$B$1015</f>
        <v>Please indicate if the data in this annex is considered confidential:</v>
      </c>
      <c r="D6" s="104"/>
      <c r="E6" s="104"/>
      <c r="F6" s="104"/>
      <c r="G6" s="246"/>
      <c r="H6" s="700"/>
    </row>
    <row r="7" spans="1:9" s="135" customFormat="1" x14ac:dyDescent="0.25">
      <c r="A7" s="682"/>
      <c r="B7" s="150"/>
      <c r="F7" s="149"/>
      <c r="G7" s="149"/>
      <c r="H7" s="682"/>
    </row>
    <row r="8" spans="1:9" s="135" customFormat="1" ht="30" customHeight="1" x14ac:dyDescent="0.25">
      <c r="A8" s="682"/>
      <c r="B8" s="147" t="s">
        <v>247</v>
      </c>
      <c r="C8" s="1007" t="str">
        <f>Translations!$B$1016</f>
        <v>Please provide the data (totals during the reporting period, related to the reduced scope) in the table below per aerodrome pair.</v>
      </c>
      <c r="D8" s="916"/>
      <c r="E8" s="916"/>
      <c r="F8" s="916"/>
      <c r="G8" s="916"/>
      <c r="H8" s="682"/>
    </row>
    <row r="9" spans="1:9" s="135" customFormat="1" ht="25.5" customHeight="1" x14ac:dyDescent="0.25">
      <c r="A9" s="682"/>
      <c r="B9" s="147"/>
      <c r="C9" s="1008" t="str">
        <f>Translations!$B$1017</f>
        <v xml:space="preserve">Please fill in the table below. If you need additional rows, please insert them above the "end of list" row. In that case the formula for the totals will work correctly. </v>
      </c>
      <c r="D9" s="917"/>
      <c r="E9" s="917"/>
      <c r="F9" s="917"/>
      <c r="G9" s="917"/>
      <c r="H9" s="682"/>
    </row>
    <row r="10" spans="1:9" s="135" customFormat="1" ht="38.25" customHeight="1" x14ac:dyDescent="0.25">
      <c r="A10" s="682"/>
      <c r="B10" s="147"/>
      <c r="C10" s="1008"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10" s="917"/>
      <c r="E10" s="917"/>
      <c r="F10" s="917"/>
      <c r="G10" s="917"/>
      <c r="H10" s="682"/>
    </row>
    <row r="11" spans="1:9" s="133" customFormat="1" ht="24.75" customHeight="1" x14ac:dyDescent="0.25">
      <c r="A11" s="701"/>
      <c r="C11" s="1005" t="str">
        <f>Translations!$B$1019</f>
        <v>Aerodrome Pair (use 4-letter ICAO designator)</v>
      </c>
      <c r="D11" s="1006"/>
      <c r="E11" s="1005" t="str">
        <f>Translations!$B$1020</f>
        <v>Total number of flights per aerodrome pair</v>
      </c>
      <c r="F11" s="1005" t="str">
        <f>Translations!$B$1021</f>
        <v>Total emissions
[t CO2]</v>
      </c>
      <c r="G11" s="680"/>
      <c r="H11" s="701"/>
    </row>
    <row r="12" spans="1:9" s="133" customFormat="1" ht="25.5" customHeight="1" x14ac:dyDescent="0.25">
      <c r="A12" s="701"/>
      <c r="C12" s="268" t="str">
        <f>Translations!$B$1022</f>
        <v>Aerodrome of departure</v>
      </c>
      <c r="D12" s="269" t="str">
        <f>Translations!$B$1023</f>
        <v>Aerodrome of arrival</v>
      </c>
      <c r="E12" s="1006"/>
      <c r="F12" s="1006"/>
      <c r="H12" s="701"/>
    </row>
    <row r="13" spans="1:9" s="146" customFormat="1" ht="13.2" customHeight="1" x14ac:dyDescent="0.25">
      <c r="A13" s="702"/>
      <c r="B13" s="143"/>
      <c r="C13" s="145"/>
      <c r="D13" s="145"/>
      <c r="E13" s="144"/>
      <c r="F13" s="144"/>
      <c r="H13" s="702"/>
    </row>
    <row r="14" spans="1:9" s="146" customFormat="1" ht="13.2" customHeight="1" x14ac:dyDescent="0.25">
      <c r="A14" s="702"/>
      <c r="B14" s="143"/>
      <c r="C14" s="145"/>
      <c r="D14" s="145"/>
      <c r="E14" s="144"/>
      <c r="F14" s="144"/>
      <c r="H14" s="702"/>
    </row>
    <row r="15" spans="1:9" s="146" customFormat="1" ht="13.2" customHeight="1" x14ac:dyDescent="0.25">
      <c r="A15" s="702"/>
      <c r="B15" s="143"/>
      <c r="C15" s="145"/>
      <c r="D15" s="145"/>
      <c r="E15" s="144"/>
      <c r="F15" s="144"/>
      <c r="H15" s="702"/>
    </row>
    <row r="16" spans="1:9" s="146" customFormat="1" ht="13.2" customHeight="1" x14ac:dyDescent="0.25">
      <c r="A16" s="702"/>
      <c r="B16" s="143"/>
      <c r="C16" s="145"/>
      <c r="D16" s="145"/>
      <c r="E16" s="144"/>
      <c r="F16" s="144"/>
      <c r="H16" s="702"/>
    </row>
    <row r="17" spans="1:8" s="146" customFormat="1" ht="13.2" customHeight="1" x14ac:dyDescent="0.25">
      <c r="A17" s="702"/>
      <c r="B17" s="143"/>
      <c r="C17" s="145"/>
      <c r="D17" s="145"/>
      <c r="E17" s="144"/>
      <c r="F17" s="144"/>
      <c r="H17" s="702"/>
    </row>
    <row r="18" spans="1:8" s="146" customFormat="1" ht="13.2" customHeight="1" x14ac:dyDescent="0.25">
      <c r="A18" s="702"/>
      <c r="B18" s="143"/>
      <c r="C18" s="145"/>
      <c r="D18" s="145"/>
      <c r="E18" s="144"/>
      <c r="F18" s="144"/>
      <c r="H18" s="702"/>
    </row>
    <row r="19" spans="1:8" s="146" customFormat="1" ht="13.2" customHeight="1" x14ac:dyDescent="0.25">
      <c r="A19" s="702"/>
      <c r="B19" s="143"/>
      <c r="C19" s="145"/>
      <c r="D19" s="145"/>
      <c r="E19" s="144"/>
      <c r="F19" s="144"/>
      <c r="H19" s="702"/>
    </row>
    <row r="20" spans="1:8" s="146" customFormat="1" ht="13.2" customHeight="1" x14ac:dyDescent="0.25">
      <c r="A20" s="702"/>
      <c r="B20" s="143"/>
      <c r="C20" s="145"/>
      <c r="D20" s="145"/>
      <c r="E20" s="144"/>
      <c r="F20" s="144"/>
      <c r="H20" s="702"/>
    </row>
    <row r="21" spans="1:8" s="146" customFormat="1" ht="13.2" customHeight="1" x14ac:dyDescent="0.25">
      <c r="A21" s="702"/>
      <c r="B21" s="143"/>
      <c r="C21" s="145"/>
      <c r="D21" s="145"/>
      <c r="E21" s="144"/>
      <c r="F21" s="144"/>
      <c r="H21" s="702"/>
    </row>
    <row r="22" spans="1:8" s="146" customFormat="1" ht="13.2" customHeight="1" x14ac:dyDescent="0.25">
      <c r="A22" s="702"/>
      <c r="B22" s="143"/>
      <c r="C22" s="145"/>
      <c r="D22" s="145"/>
      <c r="E22" s="144"/>
      <c r="F22" s="144"/>
      <c r="H22" s="702"/>
    </row>
    <row r="23" spans="1:8" s="146" customFormat="1" ht="13.2" customHeight="1" x14ac:dyDescent="0.25">
      <c r="A23" s="702"/>
      <c r="B23" s="143"/>
      <c r="C23" s="145"/>
      <c r="D23" s="145"/>
      <c r="E23" s="144"/>
      <c r="F23" s="144"/>
      <c r="H23" s="702"/>
    </row>
    <row r="24" spans="1:8" s="146" customFormat="1" ht="13.2" customHeight="1" x14ac:dyDescent="0.25">
      <c r="A24" s="702"/>
      <c r="B24" s="143"/>
      <c r="C24" s="145"/>
      <c r="D24" s="145"/>
      <c r="E24" s="144"/>
      <c r="F24" s="144"/>
      <c r="H24" s="702"/>
    </row>
    <row r="25" spans="1:8" s="146" customFormat="1" ht="13.2" customHeight="1" x14ac:dyDescent="0.25">
      <c r="A25" s="702"/>
      <c r="B25" s="143"/>
      <c r="C25" s="145"/>
      <c r="D25" s="145"/>
      <c r="E25" s="144"/>
      <c r="F25" s="144"/>
      <c r="H25" s="702"/>
    </row>
    <row r="26" spans="1:8" s="146" customFormat="1" ht="13.2" customHeight="1" x14ac:dyDescent="0.25">
      <c r="A26" s="702"/>
      <c r="B26" s="143"/>
      <c r="C26" s="145"/>
      <c r="D26" s="145"/>
      <c r="E26" s="144"/>
      <c r="F26" s="144"/>
      <c r="H26" s="702"/>
    </row>
    <row r="27" spans="1:8" s="146" customFormat="1" ht="13.2" customHeight="1" x14ac:dyDescent="0.25">
      <c r="A27" s="702"/>
      <c r="B27" s="143"/>
      <c r="C27" s="145"/>
      <c r="D27" s="145"/>
      <c r="E27" s="144"/>
      <c r="F27" s="144"/>
      <c r="H27" s="702"/>
    </row>
    <row r="28" spans="1:8" s="146" customFormat="1" ht="13.2" customHeight="1" x14ac:dyDescent="0.25">
      <c r="A28" s="702"/>
      <c r="B28" s="143"/>
      <c r="C28" s="145"/>
      <c r="D28" s="145"/>
      <c r="E28" s="144"/>
      <c r="F28" s="144"/>
      <c r="H28" s="702"/>
    </row>
    <row r="29" spans="1:8" s="146" customFormat="1" ht="13.2" customHeight="1" x14ac:dyDescent="0.25">
      <c r="A29" s="702"/>
      <c r="B29" s="143"/>
      <c r="C29" s="145"/>
      <c r="D29" s="145"/>
      <c r="E29" s="144"/>
      <c r="F29" s="144"/>
      <c r="H29" s="702"/>
    </row>
    <row r="30" spans="1:8" s="146" customFormat="1" ht="13.2" customHeight="1" x14ac:dyDescent="0.25">
      <c r="A30" s="702"/>
      <c r="B30" s="143"/>
      <c r="C30" s="145"/>
      <c r="D30" s="145"/>
      <c r="E30" s="144"/>
      <c r="F30" s="144"/>
      <c r="H30" s="702"/>
    </row>
    <row r="31" spans="1:8" s="146" customFormat="1" ht="13.2" customHeight="1" x14ac:dyDescent="0.25">
      <c r="A31" s="702"/>
      <c r="B31" s="143"/>
      <c r="C31" s="145"/>
      <c r="D31" s="145"/>
      <c r="E31" s="144"/>
      <c r="F31" s="144"/>
      <c r="H31" s="702"/>
    </row>
    <row r="32" spans="1:8" s="146" customFormat="1" ht="13.2" customHeight="1" x14ac:dyDescent="0.25">
      <c r="A32" s="702"/>
      <c r="B32" s="143"/>
      <c r="C32" s="145"/>
      <c r="D32" s="145"/>
      <c r="E32" s="144"/>
      <c r="F32" s="144"/>
      <c r="H32" s="702"/>
    </row>
    <row r="33" spans="1:8" s="146" customFormat="1" ht="13.2" customHeight="1" x14ac:dyDescent="0.25">
      <c r="A33" s="702"/>
      <c r="B33" s="143"/>
      <c r="C33" s="145"/>
      <c r="D33" s="145"/>
      <c r="E33" s="144"/>
      <c r="F33" s="144"/>
      <c r="H33" s="702"/>
    </row>
    <row r="34" spans="1:8" s="146" customFormat="1" ht="13.2" customHeight="1" x14ac:dyDescent="0.25">
      <c r="A34" s="702"/>
      <c r="B34" s="143"/>
      <c r="C34" s="145"/>
      <c r="D34" s="145"/>
      <c r="E34" s="144"/>
      <c r="F34" s="144"/>
      <c r="H34" s="702"/>
    </row>
    <row r="35" spans="1:8" s="146" customFormat="1" ht="13.2" customHeight="1" x14ac:dyDescent="0.25">
      <c r="A35" s="702"/>
      <c r="B35" s="143"/>
      <c r="C35" s="145"/>
      <c r="D35" s="145"/>
      <c r="E35" s="144"/>
      <c r="F35" s="144"/>
      <c r="H35" s="702"/>
    </row>
    <row r="36" spans="1:8" s="140" customFormat="1" ht="13.2" customHeight="1" x14ac:dyDescent="0.2">
      <c r="A36" s="703"/>
      <c r="B36" s="143"/>
      <c r="C36" s="145"/>
      <c r="D36" s="145"/>
      <c r="E36" s="144"/>
      <c r="F36" s="144"/>
      <c r="H36" s="703"/>
    </row>
    <row r="37" spans="1:8" s="140" customFormat="1" ht="13.2" customHeight="1" x14ac:dyDescent="0.2">
      <c r="A37" s="703"/>
      <c r="B37" s="143"/>
      <c r="C37" s="145"/>
      <c r="D37" s="145"/>
      <c r="E37" s="144"/>
      <c r="F37" s="144"/>
      <c r="H37" s="703"/>
    </row>
    <row r="38" spans="1:8" s="140" customFormat="1" ht="13.2" customHeight="1" x14ac:dyDescent="0.2">
      <c r="A38" s="703"/>
      <c r="B38" s="143"/>
      <c r="C38" s="145"/>
      <c r="D38" s="145"/>
      <c r="E38" s="144"/>
      <c r="F38" s="144"/>
      <c r="H38" s="703"/>
    </row>
    <row r="39" spans="1:8" s="140" customFormat="1" ht="13.2" customHeight="1" x14ac:dyDescent="0.2">
      <c r="A39" s="703"/>
      <c r="B39" s="143"/>
      <c r="C39" s="145"/>
      <c r="D39" s="145"/>
      <c r="E39" s="144"/>
      <c r="F39" s="144"/>
      <c r="H39" s="703"/>
    </row>
    <row r="40" spans="1:8" s="140" customFormat="1" ht="13.2" customHeight="1" x14ac:dyDescent="0.2">
      <c r="A40" s="703"/>
      <c r="B40" s="143"/>
      <c r="C40" s="145"/>
      <c r="D40" s="145"/>
      <c r="E40" s="144"/>
      <c r="F40" s="144"/>
      <c r="H40" s="703"/>
    </row>
    <row r="41" spans="1:8" s="146" customFormat="1" ht="13.2" customHeight="1" x14ac:dyDescent="0.25">
      <c r="A41" s="702"/>
      <c r="B41" s="143"/>
      <c r="C41" s="145"/>
      <c r="D41" s="145"/>
      <c r="E41" s="144"/>
      <c r="F41" s="144"/>
      <c r="H41" s="702"/>
    </row>
    <row r="42" spans="1:8" s="146" customFormat="1" ht="13.2" customHeight="1" x14ac:dyDescent="0.25">
      <c r="A42" s="702"/>
      <c r="B42" s="143"/>
      <c r="C42" s="145"/>
      <c r="D42" s="145"/>
      <c r="E42" s="144"/>
      <c r="F42" s="144"/>
      <c r="H42" s="702"/>
    </row>
    <row r="43" spans="1:8" s="146" customFormat="1" ht="13.2" customHeight="1" x14ac:dyDescent="0.25">
      <c r="A43" s="702"/>
      <c r="B43" s="143"/>
      <c r="C43" s="145"/>
      <c r="D43" s="145"/>
      <c r="E43" s="144"/>
      <c r="F43" s="144"/>
      <c r="H43" s="702"/>
    </row>
    <row r="44" spans="1:8" s="146" customFormat="1" ht="13.2" customHeight="1" x14ac:dyDescent="0.25">
      <c r="A44" s="702"/>
      <c r="B44" s="143"/>
      <c r="C44" s="145"/>
      <c r="D44" s="145"/>
      <c r="E44" s="144"/>
      <c r="F44" s="144"/>
      <c r="H44" s="702"/>
    </row>
    <row r="45" spans="1:8" s="146" customFormat="1" ht="13.2" customHeight="1" x14ac:dyDescent="0.25">
      <c r="A45" s="702"/>
      <c r="B45" s="143"/>
      <c r="C45" s="145"/>
      <c r="D45" s="145"/>
      <c r="E45" s="144"/>
      <c r="F45" s="144"/>
      <c r="H45" s="702"/>
    </row>
    <row r="46" spans="1:8" s="146" customFormat="1" ht="13.2" customHeight="1" x14ac:dyDescent="0.25">
      <c r="A46" s="702"/>
      <c r="B46" s="143"/>
      <c r="C46" s="145"/>
      <c r="D46" s="145"/>
      <c r="E46" s="144"/>
      <c r="F46" s="144"/>
      <c r="H46" s="702"/>
    </row>
    <row r="47" spans="1:8" s="146" customFormat="1" ht="13.2" customHeight="1" x14ac:dyDescent="0.25">
      <c r="A47" s="702"/>
      <c r="B47" s="143"/>
      <c r="C47" s="145"/>
      <c r="D47" s="145"/>
      <c r="E47" s="144"/>
      <c r="F47" s="144"/>
      <c r="H47" s="702"/>
    </row>
    <row r="48" spans="1:8" s="146" customFormat="1" ht="13.2" customHeight="1" x14ac:dyDescent="0.25">
      <c r="A48" s="702"/>
      <c r="B48" s="143"/>
      <c r="C48" s="145"/>
      <c r="D48" s="145"/>
      <c r="E48" s="144"/>
      <c r="F48" s="144"/>
      <c r="H48" s="702"/>
    </row>
    <row r="49" spans="1:8" s="146" customFormat="1" ht="13.2" customHeight="1" x14ac:dyDescent="0.25">
      <c r="A49" s="702"/>
      <c r="B49" s="143"/>
      <c r="C49" s="145"/>
      <c r="D49" s="145"/>
      <c r="E49" s="144"/>
      <c r="F49" s="144"/>
      <c r="H49" s="702"/>
    </row>
    <row r="50" spans="1:8" s="146" customFormat="1" ht="13.2" customHeight="1" x14ac:dyDescent="0.25">
      <c r="A50" s="702"/>
      <c r="B50" s="143"/>
      <c r="C50" s="145"/>
      <c r="D50" s="145"/>
      <c r="E50" s="144"/>
      <c r="F50" s="144"/>
      <c r="H50" s="702"/>
    </row>
    <row r="51" spans="1:8" s="146" customFormat="1" ht="13.2" customHeight="1" x14ac:dyDescent="0.25">
      <c r="A51" s="702"/>
      <c r="B51" s="143"/>
      <c r="C51" s="145"/>
      <c r="D51" s="145"/>
      <c r="E51" s="144"/>
      <c r="F51" s="144"/>
      <c r="H51" s="702"/>
    </row>
    <row r="52" spans="1:8" s="146" customFormat="1" ht="13.2" customHeight="1" x14ac:dyDescent="0.25">
      <c r="A52" s="702"/>
      <c r="B52" s="143"/>
      <c r="C52" s="145"/>
      <c r="D52" s="145"/>
      <c r="E52" s="144"/>
      <c r="F52" s="144"/>
      <c r="H52" s="702"/>
    </row>
    <row r="53" spans="1:8" s="146" customFormat="1" ht="13.2" customHeight="1" x14ac:dyDescent="0.25">
      <c r="A53" s="702"/>
      <c r="B53" s="143"/>
      <c r="C53" s="145"/>
      <c r="D53" s="145"/>
      <c r="E53" s="144"/>
      <c r="F53" s="144"/>
      <c r="H53" s="702"/>
    </row>
    <row r="54" spans="1:8" s="146" customFormat="1" ht="13.2" customHeight="1" x14ac:dyDescent="0.25">
      <c r="A54" s="702"/>
      <c r="B54" s="143"/>
      <c r="C54" s="145"/>
      <c r="D54" s="145"/>
      <c r="E54" s="144"/>
      <c r="F54" s="144"/>
      <c r="H54" s="702"/>
    </row>
    <row r="55" spans="1:8" s="146" customFormat="1" ht="13.2" customHeight="1" x14ac:dyDescent="0.25">
      <c r="A55" s="702"/>
      <c r="B55" s="143"/>
      <c r="C55" s="145"/>
      <c r="D55" s="145"/>
      <c r="E55" s="144"/>
      <c r="F55" s="144"/>
      <c r="H55" s="702"/>
    </row>
    <row r="56" spans="1:8" s="146" customFormat="1" ht="13.2" customHeight="1" x14ac:dyDescent="0.25">
      <c r="A56" s="702"/>
      <c r="B56" s="143"/>
      <c r="C56" s="145"/>
      <c r="D56" s="145"/>
      <c r="E56" s="144"/>
      <c r="F56" s="144"/>
      <c r="H56" s="702"/>
    </row>
    <row r="57" spans="1:8" s="146" customFormat="1" ht="13.2" customHeight="1" x14ac:dyDescent="0.25">
      <c r="A57" s="702"/>
      <c r="B57" s="143"/>
      <c r="C57" s="145"/>
      <c r="D57" s="145"/>
      <c r="E57" s="144"/>
      <c r="F57" s="144"/>
      <c r="H57" s="702"/>
    </row>
    <row r="58" spans="1:8" s="146" customFormat="1" ht="13.2" customHeight="1" x14ac:dyDescent="0.25">
      <c r="A58" s="702"/>
      <c r="B58" s="143"/>
      <c r="C58" s="145"/>
      <c r="D58" s="145"/>
      <c r="E58" s="144"/>
      <c r="F58" s="144"/>
      <c r="H58" s="702"/>
    </row>
    <row r="59" spans="1:8" s="146" customFormat="1" ht="13.2" customHeight="1" x14ac:dyDescent="0.25">
      <c r="A59" s="702"/>
      <c r="B59" s="143"/>
      <c r="C59" s="145"/>
      <c r="D59" s="145"/>
      <c r="E59" s="144"/>
      <c r="F59" s="144"/>
      <c r="H59" s="702"/>
    </row>
    <row r="60" spans="1:8" s="146" customFormat="1" ht="13.2" customHeight="1" x14ac:dyDescent="0.25">
      <c r="A60" s="702"/>
      <c r="B60" s="143"/>
      <c r="C60" s="145"/>
      <c r="D60" s="145"/>
      <c r="E60" s="144"/>
      <c r="F60" s="144"/>
      <c r="H60" s="702"/>
    </row>
    <row r="61" spans="1:8" s="140" customFormat="1" ht="13.2" customHeight="1" x14ac:dyDescent="0.2">
      <c r="A61" s="703"/>
      <c r="B61" s="143"/>
      <c r="C61" s="145"/>
      <c r="D61" s="145"/>
      <c r="E61" s="144"/>
      <c r="F61" s="144"/>
      <c r="H61" s="703"/>
    </row>
    <row r="62" spans="1:8" s="140" customFormat="1" ht="13.2" customHeight="1" x14ac:dyDescent="0.2">
      <c r="A62" s="703"/>
      <c r="B62" s="143"/>
      <c r="C62" s="145"/>
      <c r="D62" s="145"/>
      <c r="E62" s="144"/>
      <c r="F62" s="144"/>
      <c r="H62" s="703"/>
    </row>
    <row r="63" spans="1:8" s="140" customFormat="1" ht="13.2" customHeight="1" x14ac:dyDescent="0.2">
      <c r="A63" s="703"/>
      <c r="B63" s="143"/>
      <c r="C63" s="145"/>
      <c r="D63" s="145"/>
      <c r="E63" s="144"/>
      <c r="F63" s="144"/>
      <c r="H63" s="703"/>
    </row>
    <row r="64" spans="1:8" s="140" customFormat="1" ht="13.2" customHeight="1" x14ac:dyDescent="0.2">
      <c r="A64" s="703"/>
      <c r="B64" s="143"/>
      <c r="C64" s="145"/>
      <c r="D64" s="145"/>
      <c r="E64" s="144"/>
      <c r="F64" s="144"/>
      <c r="H64" s="703"/>
    </row>
    <row r="65" spans="1:8" s="140" customFormat="1" ht="13.2" customHeight="1" x14ac:dyDescent="0.2">
      <c r="A65" s="703"/>
      <c r="B65" s="143"/>
      <c r="C65" s="145"/>
      <c r="D65" s="145"/>
      <c r="E65" s="144"/>
      <c r="F65" s="144"/>
      <c r="H65" s="703"/>
    </row>
    <row r="66" spans="1:8" s="146" customFormat="1" ht="13.2" customHeight="1" x14ac:dyDescent="0.25">
      <c r="A66" s="702"/>
      <c r="B66" s="143"/>
      <c r="C66" s="145"/>
      <c r="D66" s="145"/>
      <c r="E66" s="144"/>
      <c r="F66" s="144"/>
      <c r="H66" s="702"/>
    </row>
    <row r="67" spans="1:8" s="146" customFormat="1" ht="13.2" customHeight="1" x14ac:dyDescent="0.25">
      <c r="A67" s="702"/>
      <c r="B67" s="143"/>
      <c r="C67" s="145"/>
      <c r="D67" s="145"/>
      <c r="E67" s="144"/>
      <c r="F67" s="144"/>
      <c r="H67" s="702"/>
    </row>
    <row r="68" spans="1:8" s="146" customFormat="1" ht="13.2" customHeight="1" x14ac:dyDescent="0.25">
      <c r="A68" s="702"/>
      <c r="B68" s="143"/>
      <c r="C68" s="145"/>
      <c r="D68" s="145"/>
      <c r="E68" s="144"/>
      <c r="F68" s="144"/>
      <c r="H68" s="702"/>
    </row>
    <row r="69" spans="1:8" s="146" customFormat="1" ht="13.2" customHeight="1" x14ac:dyDescent="0.25">
      <c r="A69" s="702"/>
      <c r="B69" s="143"/>
      <c r="C69" s="145"/>
      <c r="D69" s="145"/>
      <c r="E69" s="144"/>
      <c r="F69" s="144"/>
      <c r="H69" s="702"/>
    </row>
    <row r="70" spans="1:8" s="146" customFormat="1" ht="13.2" customHeight="1" x14ac:dyDescent="0.25">
      <c r="A70" s="702"/>
      <c r="B70" s="143"/>
      <c r="C70" s="145"/>
      <c r="D70" s="145"/>
      <c r="E70" s="144"/>
      <c r="F70" s="144"/>
      <c r="H70" s="702"/>
    </row>
    <row r="71" spans="1:8" s="146" customFormat="1" ht="13.2" customHeight="1" x14ac:dyDescent="0.25">
      <c r="A71" s="702"/>
      <c r="B71" s="143"/>
      <c r="C71" s="145"/>
      <c r="D71" s="145"/>
      <c r="E71" s="144"/>
      <c r="F71" s="144"/>
      <c r="H71" s="702"/>
    </row>
    <row r="72" spans="1:8" s="146" customFormat="1" ht="13.2" customHeight="1" x14ac:dyDescent="0.25">
      <c r="A72" s="702"/>
      <c r="B72" s="143"/>
      <c r="C72" s="145"/>
      <c r="D72" s="145"/>
      <c r="E72" s="144"/>
      <c r="F72" s="144"/>
      <c r="H72" s="702"/>
    </row>
    <row r="73" spans="1:8" s="146" customFormat="1" ht="13.2" customHeight="1" x14ac:dyDescent="0.25">
      <c r="A73" s="702"/>
      <c r="B73" s="143"/>
      <c r="C73" s="145"/>
      <c r="D73" s="145"/>
      <c r="E73" s="144"/>
      <c r="F73" s="144"/>
      <c r="H73" s="702"/>
    </row>
    <row r="74" spans="1:8" s="146" customFormat="1" ht="13.2" customHeight="1" x14ac:dyDescent="0.25">
      <c r="A74" s="702"/>
      <c r="B74" s="143"/>
      <c r="C74" s="145"/>
      <c r="D74" s="145"/>
      <c r="E74" s="144"/>
      <c r="F74" s="144"/>
      <c r="H74" s="702"/>
    </row>
    <row r="75" spans="1:8" s="146" customFormat="1" ht="13.2" customHeight="1" x14ac:dyDescent="0.25">
      <c r="A75" s="702"/>
      <c r="B75" s="143"/>
      <c r="C75" s="145"/>
      <c r="D75" s="145"/>
      <c r="E75" s="144"/>
      <c r="F75" s="144"/>
      <c r="H75" s="702"/>
    </row>
    <row r="76" spans="1:8" s="146" customFormat="1" ht="13.2" customHeight="1" x14ac:dyDescent="0.25">
      <c r="A76" s="702"/>
      <c r="B76" s="143"/>
      <c r="C76" s="145"/>
      <c r="D76" s="145"/>
      <c r="E76" s="144"/>
      <c r="F76" s="144"/>
      <c r="H76" s="702"/>
    </row>
    <row r="77" spans="1:8" s="146" customFormat="1" ht="13.2" customHeight="1" x14ac:dyDescent="0.25">
      <c r="A77" s="702"/>
      <c r="B77" s="143"/>
      <c r="C77" s="145"/>
      <c r="D77" s="145"/>
      <c r="E77" s="144"/>
      <c r="F77" s="144"/>
      <c r="H77" s="702"/>
    </row>
    <row r="78" spans="1:8" s="146" customFormat="1" ht="13.2" customHeight="1" x14ac:dyDescent="0.25">
      <c r="A78" s="702"/>
      <c r="B78" s="143"/>
      <c r="C78" s="145"/>
      <c r="D78" s="145"/>
      <c r="E78" s="144"/>
      <c r="F78" s="144"/>
      <c r="H78" s="702"/>
    </row>
    <row r="79" spans="1:8" s="146" customFormat="1" ht="13.2" customHeight="1" x14ac:dyDescent="0.25">
      <c r="A79" s="702"/>
      <c r="B79" s="143"/>
      <c r="C79" s="145"/>
      <c r="D79" s="145"/>
      <c r="E79" s="144"/>
      <c r="F79" s="144"/>
      <c r="H79" s="702"/>
    </row>
    <row r="80" spans="1:8" s="146" customFormat="1" ht="13.2" customHeight="1" x14ac:dyDescent="0.25">
      <c r="A80" s="702"/>
      <c r="B80" s="143"/>
      <c r="C80" s="145"/>
      <c r="D80" s="145"/>
      <c r="E80" s="144"/>
      <c r="F80" s="144"/>
      <c r="H80" s="702"/>
    </row>
    <row r="81" spans="1:8" s="146" customFormat="1" ht="13.2" customHeight="1" x14ac:dyDescent="0.25">
      <c r="A81" s="702"/>
      <c r="B81" s="143"/>
      <c r="C81" s="145"/>
      <c r="D81" s="145"/>
      <c r="E81" s="144"/>
      <c r="F81" s="144"/>
      <c r="H81" s="702"/>
    </row>
    <row r="82" spans="1:8" s="146" customFormat="1" ht="13.2" customHeight="1" x14ac:dyDescent="0.25">
      <c r="A82" s="702"/>
      <c r="B82" s="143"/>
      <c r="C82" s="145"/>
      <c r="D82" s="145"/>
      <c r="E82" s="144"/>
      <c r="F82" s="144"/>
      <c r="H82" s="702"/>
    </row>
    <row r="83" spans="1:8" s="146" customFormat="1" ht="13.2" customHeight="1" x14ac:dyDescent="0.25">
      <c r="A83" s="702"/>
      <c r="B83" s="143"/>
      <c r="C83" s="145"/>
      <c r="D83" s="145"/>
      <c r="E83" s="144"/>
      <c r="F83" s="144"/>
      <c r="H83" s="702"/>
    </row>
    <row r="84" spans="1:8" s="146" customFormat="1" ht="13.2" customHeight="1" x14ac:dyDescent="0.25">
      <c r="A84" s="702"/>
      <c r="B84" s="143"/>
      <c r="C84" s="145"/>
      <c r="D84" s="145"/>
      <c r="E84" s="144"/>
      <c r="F84" s="144"/>
      <c r="H84" s="702"/>
    </row>
    <row r="85" spans="1:8" s="146" customFormat="1" ht="13.2" customHeight="1" x14ac:dyDescent="0.25">
      <c r="A85" s="702"/>
      <c r="B85" s="143"/>
      <c r="C85" s="145"/>
      <c r="D85" s="145"/>
      <c r="E85" s="144"/>
      <c r="F85" s="144"/>
      <c r="H85" s="702"/>
    </row>
    <row r="86" spans="1:8" s="146" customFormat="1" ht="13.2" customHeight="1" x14ac:dyDescent="0.25">
      <c r="A86" s="702"/>
      <c r="B86" s="143"/>
      <c r="C86" s="145"/>
      <c r="D86" s="145"/>
      <c r="E86" s="144"/>
      <c r="F86" s="144"/>
      <c r="H86" s="702"/>
    </row>
    <row r="87" spans="1:8" s="140" customFormat="1" ht="13.2" customHeight="1" x14ac:dyDescent="0.2">
      <c r="A87" s="703"/>
      <c r="B87" s="143"/>
      <c r="C87" s="145"/>
      <c r="D87" s="145"/>
      <c r="E87" s="144"/>
      <c r="F87" s="144"/>
      <c r="H87" s="703"/>
    </row>
    <row r="88" spans="1:8" s="140" customFormat="1" ht="13.2" customHeight="1" x14ac:dyDescent="0.2">
      <c r="A88" s="703"/>
      <c r="B88" s="143"/>
      <c r="C88" s="145"/>
      <c r="D88" s="145"/>
      <c r="E88" s="144"/>
      <c r="F88" s="144"/>
      <c r="H88" s="703"/>
    </row>
    <row r="89" spans="1:8" s="140" customFormat="1" ht="13.2" customHeight="1" x14ac:dyDescent="0.2">
      <c r="A89" s="703"/>
      <c r="B89" s="143"/>
      <c r="C89" s="145"/>
      <c r="D89" s="145"/>
      <c r="E89" s="144"/>
      <c r="F89" s="144"/>
      <c r="H89" s="703"/>
    </row>
    <row r="90" spans="1:8" s="140" customFormat="1" ht="13.2" customHeight="1" x14ac:dyDescent="0.2">
      <c r="A90" s="703"/>
      <c r="B90" s="143"/>
      <c r="C90" s="145"/>
      <c r="D90" s="145"/>
      <c r="E90" s="144"/>
      <c r="F90" s="144"/>
      <c r="H90" s="703"/>
    </row>
    <row r="91" spans="1:8" s="140" customFormat="1" ht="13.2" customHeight="1" x14ac:dyDescent="0.2">
      <c r="A91" s="703"/>
      <c r="B91" s="143"/>
      <c r="C91" s="145"/>
      <c r="D91" s="145"/>
      <c r="E91" s="144"/>
      <c r="F91" s="144"/>
      <c r="H91" s="703"/>
    </row>
    <row r="92" spans="1:8" s="140" customFormat="1" ht="13.2" customHeight="1" x14ac:dyDescent="0.2">
      <c r="A92" s="703"/>
      <c r="B92" s="143"/>
      <c r="C92" s="145"/>
      <c r="D92" s="145"/>
      <c r="E92" s="144"/>
      <c r="F92" s="144"/>
      <c r="H92" s="703"/>
    </row>
    <row r="93" spans="1:8" s="140" customFormat="1" ht="13.2" customHeight="1" x14ac:dyDescent="0.2">
      <c r="A93" s="703"/>
      <c r="B93" s="143"/>
      <c r="C93" s="142" t="str">
        <f>Translations!$B$1024</f>
        <v>end of list</v>
      </c>
      <c r="D93" s="142" t="str">
        <f>Translations!$B$1024</f>
        <v>end of list</v>
      </c>
      <c r="E93" s="141" t="str">
        <f>Translations!$B$1024</f>
        <v>end of list</v>
      </c>
      <c r="F93" s="141" t="str">
        <f>Translations!$B$1024</f>
        <v>end of list</v>
      </c>
      <c r="H93" s="703"/>
    </row>
    <row r="94" spans="1:8" ht="13.2" customHeight="1" x14ac:dyDescent="0.25">
      <c r="A94" s="700"/>
      <c r="C94" s="139"/>
      <c r="D94" s="139"/>
      <c r="E94" s="138"/>
      <c r="F94" s="138"/>
      <c r="H94" s="700"/>
    </row>
    <row r="95" spans="1:8" s="135" customFormat="1" ht="15.6" x14ac:dyDescent="0.25">
      <c r="A95" s="682"/>
      <c r="B95" s="137"/>
      <c r="C95" s="136" t="str">
        <f>Translations!$B$1025</f>
        <v>Totals:</v>
      </c>
      <c r="D95" s="136"/>
      <c r="E95" s="136"/>
      <c r="F95" s="136"/>
      <c r="H95" s="682"/>
    </row>
    <row r="96" spans="1:8" s="133" customFormat="1" ht="38.25" customHeight="1" x14ac:dyDescent="0.25">
      <c r="A96" s="701"/>
      <c r="C96" s="74"/>
      <c r="D96" s="134"/>
      <c r="E96" s="69" t="str">
        <f>Translations!$B$1026</f>
        <v>Total number of flights</v>
      </c>
      <c r="F96" s="69" t="str">
        <f>Translations!$B$1021</f>
        <v>Total emissions
[t CO2]</v>
      </c>
      <c r="H96" s="701"/>
    </row>
    <row r="97" spans="1:9" x14ac:dyDescent="0.25">
      <c r="A97" s="700"/>
      <c r="C97" s="132" t="str">
        <f>Translations!$B$1027</f>
        <v>Reporting year totals:</v>
      </c>
      <c r="D97" s="131"/>
      <c r="E97" s="247">
        <f>SUM(E13:E93)</f>
        <v>0</v>
      </c>
      <c r="F97" s="247">
        <f>SUM(F13:F93)</f>
        <v>0</v>
      </c>
      <c r="H97" s="700"/>
    </row>
    <row r="98" spans="1:9" x14ac:dyDescent="0.25">
      <c r="A98" s="700"/>
      <c r="C98" s="132" t="str">
        <f>Translations!$B$1028</f>
        <v>Compare data entered in section 5:</v>
      </c>
      <c r="D98" s="131"/>
      <c r="E98" s="247">
        <f>INDICATOR_ETS_TotalFlights</f>
        <v>0</v>
      </c>
      <c r="F98" s="247">
        <f>SUM(INDICATOR_ETS_TotalEmissions,INDICATOR_CHETS_TotalEmissions)</f>
        <v>0</v>
      </c>
      <c r="H98" s="700"/>
      <c r="I98" s="704"/>
    </row>
  </sheetData>
  <sheetProtection sheet="1" objects="1" scenarios="1" formatCells="0" formatColumns="0" formatRows="0" insertColumns="0" insertRows="0"/>
  <mergeCells count="8">
    <mergeCell ref="C11:D11"/>
    <mergeCell ref="E11:E12"/>
    <mergeCell ref="F11:F12"/>
    <mergeCell ref="B2:G2"/>
    <mergeCell ref="C8:G8"/>
    <mergeCell ref="C9:G9"/>
    <mergeCell ref="C10:G10"/>
    <mergeCell ref="C5:G5"/>
  </mergeCells>
  <conditionalFormatting sqref="B6:G98">
    <cfRule type="expression" dxfId="223" priority="2">
      <formula>CONTR_onlyCORSIA=TRUE</formula>
    </cfRule>
  </conditionalFormatting>
  <conditionalFormatting sqref="B5:G5">
    <cfRule type="expression" dxfId="222" priority="1">
      <formula>CONTR_onlyCORSIA=TRUE</formula>
    </cfRule>
  </conditionalFormatting>
  <dataValidations count="1">
    <dataValidation type="list" allowBlank="1" showInputMessage="1" showErrorMessage="1" sqref="G6" xr:uid="{00000000-0002-0000-0700-000000000000}">
      <formula1>TrueFalse</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BDD7EE"/>
    <pageSetUpPr fitToPage="1"/>
  </sheetPr>
  <dimension ref="A1:Q353"/>
  <sheetViews>
    <sheetView zoomScale="130" zoomScaleNormal="130" workbookViewId="0"/>
  </sheetViews>
  <sheetFormatPr defaultColWidth="11.5546875" defaultRowHeight="13.2" x14ac:dyDescent="0.25"/>
  <cols>
    <col min="1" max="1" width="4.6640625" style="445" customWidth="1"/>
    <col min="2" max="2" width="3.6640625" style="445" customWidth="1"/>
    <col min="3" max="3" width="8.6640625" style="445" customWidth="1"/>
    <col min="4" max="4" width="11.6640625" style="445" customWidth="1"/>
    <col min="5" max="5" width="3.6640625" style="445" customWidth="1"/>
    <col min="6" max="6" width="8.6640625" style="445" customWidth="1"/>
    <col min="7" max="7" width="11.6640625" style="445" customWidth="1"/>
    <col min="8" max="8" width="3.6640625" style="445" customWidth="1"/>
    <col min="9" max="9" width="11.5546875" style="445"/>
    <col min="10" max="11" width="8.6640625" style="445" customWidth="1"/>
    <col min="12" max="12" width="12.6640625" style="445" customWidth="1"/>
    <col min="13" max="13" width="11.6640625" style="445" customWidth="1"/>
    <col min="14" max="14" width="12.6640625" style="445" customWidth="1"/>
    <col min="15" max="15" width="13.6640625" style="445" customWidth="1"/>
    <col min="16" max="16" width="3.6640625" style="445" customWidth="1"/>
    <col min="17" max="17" width="4.6640625" style="445" customWidth="1"/>
    <col min="18" max="20" width="11.5546875" style="445" customWidth="1"/>
    <col min="21" max="16384" width="11.5546875" style="445"/>
  </cols>
  <sheetData>
    <row r="1" spans="1:17" x14ac:dyDescent="0.25">
      <c r="A1" s="452"/>
      <c r="B1" s="452"/>
      <c r="C1" s="452"/>
      <c r="D1" s="452"/>
      <c r="E1" s="452"/>
      <c r="F1" s="452"/>
      <c r="G1" s="452"/>
      <c r="H1" s="452"/>
      <c r="I1" s="452"/>
      <c r="J1" s="452"/>
      <c r="K1" s="452"/>
      <c r="L1" s="452"/>
      <c r="M1" s="452"/>
      <c r="N1" s="452"/>
      <c r="O1" s="452"/>
      <c r="P1" s="452"/>
      <c r="Q1" s="452"/>
    </row>
    <row r="2" spans="1:17" ht="14.4" customHeight="1" x14ac:dyDescent="0.25">
      <c r="A2" s="452"/>
      <c r="B2" s="438"/>
      <c r="C2" s="1012" t="str">
        <f>Translations!$B$1158</f>
        <v>(12) CORSIA REPORTING</v>
      </c>
      <c r="D2" s="1012"/>
      <c r="E2" s="1012"/>
      <c r="F2" s="1012"/>
      <c r="G2" s="1012"/>
      <c r="H2" s="1012"/>
      <c r="I2" s="1012"/>
      <c r="J2" s="1012"/>
      <c r="K2" s="1012"/>
      <c r="L2" s="1012"/>
      <c r="M2" s="1012"/>
      <c r="N2" s="1012"/>
      <c r="O2" s="1012"/>
      <c r="Q2" s="452"/>
    </row>
    <row r="3" spans="1:17" ht="14.4" customHeight="1" x14ac:dyDescent="0.25">
      <c r="A3" s="452"/>
      <c r="B3" s="438"/>
      <c r="C3" s="1012"/>
      <c r="D3" s="1012"/>
      <c r="E3" s="1012"/>
      <c r="F3" s="1012"/>
      <c r="G3" s="1012"/>
      <c r="H3" s="1012"/>
      <c r="I3" s="1012"/>
      <c r="J3" s="1012"/>
      <c r="K3" s="1012"/>
      <c r="L3" s="1012"/>
      <c r="M3" s="1012"/>
      <c r="N3" s="1012"/>
      <c r="O3" s="1012"/>
      <c r="Q3" s="452"/>
    </row>
    <row r="4" spans="1:17" ht="53.1" customHeight="1" thickBot="1" x14ac:dyDescent="0.3">
      <c r="A4" s="452"/>
      <c r="B4" s="438"/>
      <c r="C4" s="1025" t="str">
        <f>Translations!$B$1159</f>
        <v>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v>
      </c>
      <c r="D4" s="821"/>
      <c r="E4" s="821"/>
      <c r="F4" s="821"/>
      <c r="G4" s="821"/>
      <c r="H4" s="821"/>
      <c r="I4" s="821"/>
      <c r="J4" s="821"/>
      <c r="K4" s="821"/>
      <c r="L4" s="821"/>
      <c r="M4" s="821"/>
      <c r="N4" s="821"/>
      <c r="O4" s="821"/>
      <c r="Q4" s="452"/>
    </row>
    <row r="5" spans="1:17" ht="26.4" customHeight="1" thickBot="1" x14ac:dyDescent="0.3">
      <c r="A5" s="452"/>
      <c r="B5" s="438"/>
      <c r="C5" s="810" t="str">
        <f>Translations!$B$1160</f>
        <v>You can select here either to use the default emission factors required by EU ETS legislation, or the default values provided by the SARPs for CORSIA:</v>
      </c>
      <c r="D5" s="821"/>
      <c r="E5" s="821"/>
      <c r="F5" s="821"/>
      <c r="G5" s="821"/>
      <c r="H5" s="821"/>
      <c r="I5" s="821"/>
      <c r="J5" s="821"/>
      <c r="K5" s="821"/>
      <c r="L5" s="821"/>
      <c r="M5" s="821"/>
      <c r="N5" s="1023" t="s">
        <v>1312</v>
      </c>
      <c r="O5" s="1024"/>
      <c r="Q5" s="452"/>
    </row>
    <row r="6" spans="1:17" ht="39.6" customHeight="1" x14ac:dyDescent="0.25">
      <c r="A6" s="452"/>
      <c r="B6" s="438"/>
      <c r="C6" s="1026" t="str">
        <f>Translations!$B$1161</f>
        <v>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v>
      </c>
      <c r="D6" s="1027"/>
      <c r="E6" s="1027"/>
      <c r="F6" s="1027"/>
      <c r="G6" s="1027"/>
      <c r="H6" s="1027"/>
      <c r="I6" s="1027"/>
      <c r="J6" s="1027"/>
      <c r="K6" s="1027"/>
      <c r="L6" s="1027"/>
      <c r="M6" s="1027"/>
      <c r="N6" s="1027"/>
      <c r="O6" s="1027"/>
      <c r="Q6" s="452"/>
    </row>
    <row r="7" spans="1:17" ht="13.2" customHeight="1" x14ac:dyDescent="0.25">
      <c r="A7" s="452"/>
      <c r="B7" s="438"/>
      <c r="Q7" s="452"/>
    </row>
    <row r="8" spans="1:17" ht="13.2" customHeight="1" x14ac:dyDescent="0.25">
      <c r="A8" s="452"/>
      <c r="B8" s="438"/>
      <c r="C8" s="1022" t="str">
        <f>Translations!$B$1162</f>
        <v>Explanation for the data below: Please complete the list underneath. All aerodrome pairs that were operated during the reporting year have to be reported.</v>
      </c>
      <c r="D8" s="821"/>
      <c r="E8" s="821"/>
      <c r="F8" s="821"/>
      <c r="G8" s="821"/>
      <c r="H8" s="821"/>
      <c r="I8" s="821"/>
      <c r="J8" s="821"/>
      <c r="K8" s="821"/>
      <c r="L8" s="821"/>
      <c r="M8" s="821"/>
      <c r="N8" s="821"/>
      <c r="O8" s="821"/>
      <c r="Q8" s="452"/>
    </row>
    <row r="9" spans="1:17" ht="13.2" customHeight="1" x14ac:dyDescent="0.25">
      <c r="A9" s="452"/>
      <c r="B9" s="438"/>
      <c r="C9" s="1022" t="str">
        <f>Translations!$B$1163</f>
        <v>Note I: Please report both directions between aerodrome pairs if applicable (A-B and B-A).</v>
      </c>
      <c r="D9" s="821"/>
      <c r="E9" s="821"/>
      <c r="F9" s="821"/>
      <c r="G9" s="821"/>
      <c r="H9" s="821"/>
      <c r="I9" s="821"/>
      <c r="J9" s="821"/>
      <c r="K9" s="821"/>
      <c r="L9" s="821"/>
      <c r="M9" s="821"/>
      <c r="N9" s="821"/>
      <c r="O9" s="821"/>
      <c r="Q9" s="452"/>
    </row>
    <row r="10" spans="1:17" ht="26.4" customHeight="1" x14ac:dyDescent="0.25">
      <c r="A10" s="452"/>
      <c r="B10" s="438"/>
      <c r="C10" s="1022" t="str">
        <f>Translations!$B$1164</f>
        <v>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v>
      </c>
      <c r="D10" s="821"/>
      <c r="E10" s="821"/>
      <c r="F10" s="821"/>
      <c r="G10" s="821"/>
      <c r="H10" s="821"/>
      <c r="I10" s="821"/>
      <c r="J10" s="821"/>
      <c r="K10" s="821"/>
      <c r="L10" s="821"/>
      <c r="M10" s="821"/>
      <c r="N10" s="821"/>
      <c r="O10" s="821"/>
      <c r="Q10" s="452"/>
    </row>
    <row r="11" spans="1:17" ht="26.1" customHeight="1" x14ac:dyDescent="0.25">
      <c r="A11" s="452"/>
      <c r="B11" s="438"/>
      <c r="C11" s="1022" t="str">
        <f>Translations!$B$1165</f>
        <v>Note III: Please also complete the CORSIA eligible fuels supplementary information to the Emissions Report, if CORSIA eligible fuels were used during the reporting period.</v>
      </c>
      <c r="D11" s="821"/>
      <c r="E11" s="821"/>
      <c r="F11" s="821"/>
      <c r="G11" s="821"/>
      <c r="H11" s="821"/>
      <c r="I11" s="821"/>
      <c r="J11" s="821"/>
      <c r="K11" s="821"/>
      <c r="L11" s="821"/>
      <c r="M11" s="821"/>
      <c r="N11" s="821"/>
      <c r="O11" s="821"/>
      <c r="Q11" s="452"/>
    </row>
    <row r="12" spans="1:17" ht="13.2" customHeight="1" x14ac:dyDescent="0.25">
      <c r="A12" s="452"/>
      <c r="B12" s="438"/>
      <c r="C12" s="437"/>
      <c r="D12" s="437"/>
      <c r="E12" s="437"/>
      <c r="F12" s="437"/>
      <c r="G12" s="437"/>
      <c r="H12" s="437"/>
      <c r="I12" s="437"/>
      <c r="J12" s="437"/>
      <c r="K12" s="437"/>
      <c r="L12" s="437"/>
      <c r="M12" s="437"/>
      <c r="N12" s="437"/>
      <c r="O12" s="437"/>
      <c r="Q12" s="452"/>
    </row>
    <row r="13" spans="1:17" x14ac:dyDescent="0.25">
      <c r="A13" s="452"/>
      <c r="B13" s="455" t="s">
        <v>1301</v>
      </c>
      <c r="C13" s="455" t="str">
        <f>Translations!$B$1166</f>
        <v>Summary of reported international flights and emissions</v>
      </c>
      <c r="Q13" s="452"/>
    </row>
    <row r="14" spans="1:17" ht="4.95" customHeight="1" x14ac:dyDescent="0.25">
      <c r="A14" s="452"/>
      <c r="B14" s="456"/>
      <c r="C14" s="1013"/>
      <c r="D14" s="1013"/>
      <c r="E14" s="1013"/>
      <c r="F14" s="1013"/>
      <c r="G14" s="1013"/>
      <c r="H14" s="1013"/>
      <c r="I14" s="1013"/>
      <c r="J14" s="1013"/>
      <c r="K14" s="1013"/>
      <c r="L14" s="1013"/>
      <c r="M14" s="1013"/>
      <c r="Q14" s="452"/>
    </row>
    <row r="15" spans="1:17" x14ac:dyDescent="0.25">
      <c r="A15" s="452"/>
      <c r="B15" s="456"/>
      <c r="C15" s="1014" t="str">
        <f>Translations!$B$1167</f>
        <v>Total CO2 emissions from international flights (in tonnes):</v>
      </c>
      <c r="D15" s="1015"/>
      <c r="E15" s="1015"/>
      <c r="F15" s="1015"/>
      <c r="G15" s="1015"/>
      <c r="H15" s="1015"/>
      <c r="I15" s="1015"/>
      <c r="J15" s="1015"/>
      <c r="K15" s="1015"/>
      <c r="L15" s="1015"/>
      <c r="M15" s="1016" t="str">
        <f>IF(COUNT(N50:N349)&gt;0,SUM(N50:N349),"")</f>
        <v/>
      </c>
      <c r="N15" s="1017"/>
      <c r="O15" s="457" t="s">
        <v>1017</v>
      </c>
      <c r="Q15" s="452"/>
    </row>
    <row r="16" spans="1:17" x14ac:dyDescent="0.25">
      <c r="A16" s="452"/>
      <c r="B16" s="456"/>
      <c r="C16" s="1014" t="str">
        <f>Translations!$B$1168</f>
        <v xml:space="preserve">   Total CO2 emissions from flights subject to offsetting requirements (in tonnes):</v>
      </c>
      <c r="D16" s="1015"/>
      <c r="E16" s="1015"/>
      <c r="F16" s="1015"/>
      <c r="G16" s="1015"/>
      <c r="H16" s="1015"/>
      <c r="I16" s="1015"/>
      <c r="J16" s="1015"/>
      <c r="K16" s="1015"/>
      <c r="L16" s="1015"/>
      <c r="M16" s="1016" t="str">
        <f>IF(M15="","",SUMIF(O50:O349,TRUE,N50:N349))</f>
        <v/>
      </c>
      <c r="N16" s="1017"/>
      <c r="O16" s="457" t="s">
        <v>1017</v>
      </c>
      <c r="Q16" s="452"/>
    </row>
    <row r="17" spans="1:17" x14ac:dyDescent="0.25">
      <c r="A17" s="452"/>
      <c r="B17" s="456"/>
      <c r="C17" s="1014" t="str">
        <f>Translations!$B$1169</f>
        <v>Total number of international flights during reporting period:</v>
      </c>
      <c r="D17" s="1015"/>
      <c r="E17" s="1015"/>
      <c r="F17" s="1015"/>
      <c r="G17" s="1015"/>
      <c r="H17" s="1015"/>
      <c r="I17" s="1015"/>
      <c r="J17" s="1015"/>
      <c r="K17" s="1015"/>
      <c r="L17" s="1015"/>
      <c r="M17" s="1016" t="str">
        <f>IF(COUNT(J50:J349)&gt;0,SUM(J50:J349),"")</f>
        <v/>
      </c>
      <c r="N17" s="1017"/>
      <c r="O17" s="457"/>
      <c r="Q17" s="452"/>
    </row>
    <row r="18" spans="1:17" x14ac:dyDescent="0.25">
      <c r="A18" s="452"/>
      <c r="B18" s="456"/>
      <c r="C18" s="1014" t="str">
        <f>Translations!$B$1170</f>
        <v xml:space="preserve">   Total number of international flights subject to offsetting requirements:</v>
      </c>
      <c r="D18" s="1015"/>
      <c r="E18" s="1015"/>
      <c r="F18" s="1015"/>
      <c r="G18" s="1015"/>
      <c r="H18" s="1015"/>
      <c r="I18" s="1015"/>
      <c r="J18" s="1015"/>
      <c r="K18" s="1015"/>
      <c r="L18" s="1015"/>
      <c r="M18" s="1016" t="str">
        <f>IF(M17="","",SUMIF(O50:O349,TRUE,J50:J349))</f>
        <v/>
      </c>
      <c r="N18" s="1017"/>
      <c r="O18" s="457"/>
      <c r="Q18" s="452"/>
    </row>
    <row r="19" spans="1:17" x14ac:dyDescent="0.25">
      <c r="A19" s="452"/>
      <c r="B19" s="456"/>
      <c r="C19" s="1014" t="str">
        <f>Translations!$B$1171</f>
        <v>Total emissions reductions claimed from the use of CORSIA eligible fuels (in tonnes):</v>
      </c>
      <c r="D19" s="1015"/>
      <c r="E19" s="1015"/>
      <c r="F19" s="1015"/>
      <c r="G19" s="1015"/>
      <c r="H19" s="1015"/>
      <c r="I19" s="1015"/>
      <c r="J19" s="1015"/>
      <c r="K19" s="1015"/>
      <c r="L19" s="1015"/>
      <c r="M19" s="1016" t="str">
        <f>IF(L39="","",L39)</f>
        <v/>
      </c>
      <c r="N19" s="1017"/>
      <c r="O19" s="457" t="s">
        <v>1017</v>
      </c>
      <c r="Q19" s="452"/>
    </row>
    <row r="20" spans="1:17" ht="40.200000000000003" customHeight="1" x14ac:dyDescent="0.25">
      <c r="A20" s="452"/>
      <c r="B20" s="440"/>
      <c r="C20" s="1028"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20" s="1029"/>
      <c r="E20" s="1029"/>
      <c r="F20" s="1029"/>
      <c r="G20" s="1029"/>
      <c r="H20" s="1029"/>
      <c r="I20" s="1029"/>
      <c r="J20" s="1029"/>
      <c r="K20" s="1029"/>
      <c r="L20" s="1029"/>
      <c r="M20" s="1029"/>
      <c r="N20" s="1029"/>
      <c r="O20" s="1029"/>
      <c r="Q20" s="452"/>
    </row>
    <row r="21" spans="1:17" ht="13.8" x14ac:dyDescent="0.25">
      <c r="A21" s="452"/>
      <c r="B21" s="439"/>
      <c r="C21" s="438"/>
      <c r="D21" s="438"/>
      <c r="E21" s="441"/>
      <c r="F21" s="438"/>
      <c r="G21" s="438"/>
      <c r="H21" s="438"/>
      <c r="I21" s="438"/>
      <c r="J21" s="438"/>
      <c r="K21" s="438"/>
      <c r="L21" s="438"/>
      <c r="M21" s="438"/>
      <c r="N21" s="438"/>
      <c r="O21" s="443"/>
      <c r="Q21" s="452"/>
    </row>
    <row r="22" spans="1:17" x14ac:dyDescent="0.25">
      <c r="A22" s="452"/>
      <c r="B22" s="455" t="s">
        <v>1329</v>
      </c>
      <c r="C22" s="455" t="str">
        <f>Translations!$B$1173</f>
        <v>Summary of fuel quantities (in tonnes):</v>
      </c>
      <c r="O22" s="458"/>
      <c r="Q22" s="452"/>
    </row>
    <row r="23" spans="1:17" x14ac:dyDescent="0.25">
      <c r="A23" s="452"/>
      <c r="B23" s="456"/>
      <c r="C23" s="459"/>
      <c r="O23" s="458"/>
      <c r="Q23" s="452"/>
    </row>
    <row r="24" spans="1:17" x14ac:dyDescent="0.25">
      <c r="A24" s="452"/>
      <c r="B24" s="456"/>
      <c r="C24" s="1014" t="str">
        <f>Translations!$B$1151</f>
        <v>Jet-A</v>
      </c>
      <c r="D24" s="1015"/>
      <c r="E24" s="1015"/>
      <c r="F24" s="1015"/>
      <c r="G24" s="1018"/>
      <c r="H24" s="1019" t="str">
        <f>IF($M$15="","",SUMIF($K$50:$K$349,C24,$L$50:$L$349))</f>
        <v/>
      </c>
      <c r="I24" s="1020"/>
      <c r="J24" s="1020"/>
      <c r="K24" s="1020"/>
      <c r="L24" s="1020"/>
      <c r="M24" s="1020"/>
      <c r="N24" s="1021"/>
      <c r="O24" s="457" t="s">
        <v>1303</v>
      </c>
      <c r="Q24" s="452"/>
    </row>
    <row r="25" spans="1:17" x14ac:dyDescent="0.25">
      <c r="A25" s="452"/>
      <c r="B25" s="456"/>
      <c r="C25" s="1014" t="str">
        <f>Translations!$B$1152</f>
        <v>Jet-A1</v>
      </c>
      <c r="D25" s="1015"/>
      <c r="E25" s="1015"/>
      <c r="F25" s="1015"/>
      <c r="G25" s="1018"/>
      <c r="H25" s="1019" t="str">
        <f>IF($M$15="","",SUMIF($K$50:$K$349,C25,$L$50:$L$349))</f>
        <v/>
      </c>
      <c r="I25" s="1020"/>
      <c r="J25" s="1020"/>
      <c r="K25" s="1020"/>
      <c r="L25" s="1020"/>
      <c r="M25" s="1020"/>
      <c r="N25" s="1021"/>
      <c r="O25" s="457" t="s">
        <v>1303</v>
      </c>
      <c r="Q25" s="452"/>
    </row>
    <row r="26" spans="1:17" x14ac:dyDescent="0.25">
      <c r="A26" s="452"/>
      <c r="B26" s="456"/>
      <c r="C26" s="1014" t="str">
        <f>Translations!$B$1153</f>
        <v>Jet-B</v>
      </c>
      <c r="D26" s="1015"/>
      <c r="E26" s="1015"/>
      <c r="F26" s="1015"/>
      <c r="G26" s="1015"/>
      <c r="H26" s="1019" t="str">
        <f>IF($M$15="","",SUMIF($K$50:$K$349,C26,$L$50:$L$349))</f>
        <v/>
      </c>
      <c r="I26" s="1020"/>
      <c r="J26" s="1020"/>
      <c r="K26" s="1020"/>
      <c r="L26" s="1020"/>
      <c r="M26" s="1020"/>
      <c r="N26" s="1021"/>
      <c r="O26" s="457" t="s">
        <v>1303</v>
      </c>
      <c r="Q26" s="452"/>
    </row>
    <row r="27" spans="1:17" x14ac:dyDescent="0.25">
      <c r="A27" s="452"/>
      <c r="B27" s="456"/>
      <c r="C27" s="1014" t="str">
        <f>Translations!$B$1154</f>
        <v>AvGas</v>
      </c>
      <c r="D27" s="1015"/>
      <c r="E27" s="1015"/>
      <c r="F27" s="1015"/>
      <c r="G27" s="1015"/>
      <c r="H27" s="1019" t="str">
        <f>IF($M$15="","",SUMIF($K$50:$K$349,C27,$L$50:$L$349))</f>
        <v/>
      </c>
      <c r="I27" s="1020"/>
      <c r="J27" s="1020"/>
      <c r="K27" s="1020"/>
      <c r="L27" s="1020"/>
      <c r="M27" s="1020"/>
      <c r="N27" s="1021"/>
      <c r="O27" s="457" t="s">
        <v>1303</v>
      </c>
      <c r="Q27" s="452"/>
    </row>
    <row r="28" spans="1:17" ht="13.8" x14ac:dyDescent="0.25">
      <c r="A28" s="452"/>
      <c r="B28" s="438"/>
      <c r="C28" s="438"/>
      <c r="D28" s="438"/>
      <c r="E28" s="438"/>
      <c r="F28" s="438"/>
      <c r="G28" s="438"/>
      <c r="H28" s="438"/>
      <c r="I28" s="438"/>
      <c r="J28" s="438"/>
      <c r="K28" s="438"/>
      <c r="L28" s="438"/>
      <c r="M28" s="438"/>
      <c r="N28" s="438"/>
      <c r="O28" s="438"/>
      <c r="Q28" s="452"/>
    </row>
    <row r="29" spans="1:17" x14ac:dyDescent="0.25">
      <c r="A29" s="452"/>
      <c r="B29" s="455" t="s">
        <v>1332</v>
      </c>
      <c r="C29" s="455" t="str">
        <f>Translations!$B$1174</f>
        <v>CORSIA eligible fuels claimed (only applicable from reporting year 2021 onwards)</v>
      </c>
      <c r="N29" s="454"/>
      <c r="Q29" s="452"/>
    </row>
    <row r="30" spans="1:17" ht="38.25" customHeight="1" thickBot="1" x14ac:dyDescent="0.3">
      <c r="A30" s="452"/>
      <c r="B30" s="460"/>
      <c r="C30" s="1051" t="str">
        <f>Translations!$B$1175</f>
        <v>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v>
      </c>
      <c r="D30" s="1051"/>
      <c r="E30" s="1051"/>
      <c r="F30" s="1051"/>
      <c r="G30" s="1051"/>
      <c r="H30" s="1051"/>
      <c r="I30" s="1051"/>
      <c r="J30" s="1051"/>
      <c r="K30" s="1051"/>
      <c r="L30" s="1051"/>
      <c r="M30" s="1051"/>
      <c r="N30" s="1052"/>
      <c r="O30" s="1053"/>
      <c r="Q30" s="452"/>
    </row>
    <row r="31" spans="1:17" x14ac:dyDescent="0.25">
      <c r="A31" s="452"/>
      <c r="B31" s="460"/>
      <c r="C31" s="1034" t="str">
        <f>Translations!$B$1121</f>
        <v>Fuel type</v>
      </c>
      <c r="D31" s="1035"/>
      <c r="E31" s="1035"/>
      <c r="F31" s="1036"/>
      <c r="G31" s="1034" t="str">
        <f>Translations!$B$1176</f>
        <v>Total mass of the neat CORSIA eligible fuel (in tonnes)</v>
      </c>
      <c r="H31" s="1035"/>
      <c r="I31" s="1036"/>
      <c r="J31" s="1034" t="str">
        <f>Translations!$B$1177</f>
        <v>Life Cycle Emissions</v>
      </c>
      <c r="K31" s="1035"/>
      <c r="L31" s="1043" t="str">
        <f>Translations!$B$1178</f>
        <v>Emission reductions claimed</v>
      </c>
      <c r="M31" s="1044"/>
      <c r="N31" s="1049" t="str">
        <f>Translations!$B$1179</f>
        <v>Unit</v>
      </c>
      <c r="Q31" s="452"/>
    </row>
    <row r="32" spans="1:17" x14ac:dyDescent="0.25">
      <c r="A32" s="452"/>
      <c r="B32" s="460"/>
      <c r="C32" s="1047" t="str">
        <f>Translations!$B$1121</f>
        <v>Fuel type</v>
      </c>
      <c r="D32" s="1036" t="str">
        <f>Translations!$B$1122</f>
        <v>Feedstock</v>
      </c>
      <c r="E32" s="1034" t="str">
        <f>Translations!$B$1123</f>
        <v>Conversion process</v>
      </c>
      <c r="F32" s="1036"/>
      <c r="G32" s="1037"/>
      <c r="H32" s="1038"/>
      <c r="I32" s="1039"/>
      <c r="J32" s="1037"/>
      <c r="K32" s="1038"/>
      <c r="L32" s="1045"/>
      <c r="M32" s="1039"/>
      <c r="N32" s="1050"/>
      <c r="Q32" s="452"/>
    </row>
    <row r="33" spans="1:17" x14ac:dyDescent="0.25">
      <c r="A33" s="452"/>
      <c r="B33" s="460"/>
      <c r="C33" s="1048"/>
      <c r="D33" s="1042"/>
      <c r="E33" s="1040"/>
      <c r="F33" s="1042"/>
      <c r="G33" s="1040"/>
      <c r="H33" s="1041"/>
      <c r="I33" s="1042"/>
      <c r="J33" s="1040"/>
      <c r="K33" s="1041"/>
      <c r="L33" s="1046"/>
      <c r="M33" s="1042"/>
      <c r="N33" s="1050"/>
      <c r="Q33" s="452"/>
    </row>
    <row r="34" spans="1:17" x14ac:dyDescent="0.25">
      <c r="A34" s="452"/>
      <c r="B34" s="460"/>
      <c r="C34" s="461"/>
      <c r="D34" s="462"/>
      <c r="E34" s="1030"/>
      <c r="F34" s="1031"/>
      <c r="G34" s="1030"/>
      <c r="H34" s="1032"/>
      <c r="I34" s="1031"/>
      <c r="J34" s="1030"/>
      <c r="K34" s="1032"/>
      <c r="L34" s="1033"/>
      <c r="M34" s="1031"/>
      <c r="N34" s="497" t="s">
        <v>1017</v>
      </c>
      <c r="Q34" s="452"/>
    </row>
    <row r="35" spans="1:17" x14ac:dyDescent="0.25">
      <c r="A35" s="452"/>
      <c r="B35" s="460"/>
      <c r="C35" s="461"/>
      <c r="D35" s="462"/>
      <c r="E35" s="1030"/>
      <c r="F35" s="1031"/>
      <c r="G35" s="1030"/>
      <c r="H35" s="1032"/>
      <c r="I35" s="1031"/>
      <c r="J35" s="1030"/>
      <c r="K35" s="1032"/>
      <c r="L35" s="1033"/>
      <c r="M35" s="1031"/>
      <c r="N35" s="497" t="s">
        <v>1017</v>
      </c>
      <c r="Q35" s="452"/>
    </row>
    <row r="36" spans="1:17" x14ac:dyDescent="0.25">
      <c r="A36" s="452"/>
      <c r="B36" s="460"/>
      <c r="C36" s="461"/>
      <c r="D36" s="462"/>
      <c r="E36" s="1030"/>
      <c r="F36" s="1031"/>
      <c r="G36" s="1030"/>
      <c r="H36" s="1032"/>
      <c r="I36" s="1031"/>
      <c r="J36" s="1030"/>
      <c r="K36" s="1032"/>
      <c r="L36" s="1033"/>
      <c r="M36" s="1031"/>
      <c r="N36" s="497" t="s">
        <v>1017</v>
      </c>
      <c r="Q36" s="452"/>
    </row>
    <row r="37" spans="1:17" x14ac:dyDescent="0.25">
      <c r="A37" s="452"/>
      <c r="B37" s="460"/>
      <c r="C37" s="461"/>
      <c r="D37" s="462"/>
      <c r="E37" s="1030"/>
      <c r="F37" s="1031"/>
      <c r="G37" s="1030"/>
      <c r="H37" s="1032"/>
      <c r="I37" s="1031"/>
      <c r="J37" s="1030"/>
      <c r="K37" s="1032"/>
      <c r="L37" s="1033"/>
      <c r="M37" s="1031"/>
      <c r="N37" s="497" t="s">
        <v>1017</v>
      </c>
      <c r="Q37" s="452"/>
    </row>
    <row r="38" spans="1:17" x14ac:dyDescent="0.25">
      <c r="A38" s="452"/>
      <c r="B38" s="460"/>
      <c r="C38" s="463"/>
      <c r="D38" s="464"/>
      <c r="E38" s="1055"/>
      <c r="F38" s="1056"/>
      <c r="G38" s="1030"/>
      <c r="H38" s="1032"/>
      <c r="I38" s="1031"/>
      <c r="J38" s="1030"/>
      <c r="K38" s="1032"/>
      <c r="L38" s="1033"/>
      <c r="M38" s="1031"/>
      <c r="N38" s="497" t="s">
        <v>1017</v>
      </c>
      <c r="Q38" s="452"/>
    </row>
    <row r="39" spans="1:17" ht="13.8" thickBot="1" x14ac:dyDescent="0.3">
      <c r="A39" s="452"/>
      <c r="B39" s="456"/>
      <c r="C39" s="1057" t="str">
        <f>Translations!$B$1180</f>
        <v>Total emission reductions from the use of CORSIA eligible fuel(s) claimed:</v>
      </c>
      <c r="D39" s="1058"/>
      <c r="E39" s="1058"/>
      <c r="F39" s="1058"/>
      <c r="G39" s="1058"/>
      <c r="H39" s="1058"/>
      <c r="I39" s="1058"/>
      <c r="J39" s="1058"/>
      <c r="K39" s="1058"/>
      <c r="L39" s="1059" t="str">
        <f>IF(COUNT(L34:M38)=0,"",  SUM(L34:M38))</f>
        <v/>
      </c>
      <c r="M39" s="1060"/>
      <c r="N39" s="498" t="s">
        <v>1017</v>
      </c>
      <c r="Q39" s="452"/>
    </row>
    <row r="40" spans="1:17" s="454" customFormat="1" x14ac:dyDescent="0.25">
      <c r="A40" s="453"/>
      <c r="B40" s="465"/>
      <c r="Q40" s="453"/>
    </row>
    <row r="41" spans="1:17" ht="4.95" customHeight="1" x14ac:dyDescent="0.25">
      <c r="A41" s="452"/>
      <c r="C41" s="450"/>
      <c r="D41" s="450"/>
      <c r="E41" s="450"/>
      <c r="F41" s="450"/>
      <c r="G41" s="450"/>
      <c r="H41" s="450"/>
      <c r="I41" s="450"/>
      <c r="J41" s="450"/>
      <c r="K41" s="450"/>
      <c r="L41" s="450"/>
      <c r="M41" s="450"/>
      <c r="N41" s="450"/>
      <c r="O41" s="450"/>
      <c r="Q41" s="452"/>
    </row>
    <row r="42" spans="1:17" x14ac:dyDescent="0.25">
      <c r="A42" s="452"/>
      <c r="B42" s="455" t="s">
        <v>1333</v>
      </c>
      <c r="C42" s="455" t="str">
        <f>Translations!$B$1181</f>
        <v>Table of all aerodrome pairs</v>
      </c>
      <c r="Q42" s="452"/>
    </row>
    <row r="43" spans="1:17" ht="25.5" customHeight="1" x14ac:dyDescent="0.25">
      <c r="A43" s="452"/>
      <c r="B43" s="442"/>
      <c r="C43" s="1022" t="str">
        <f>Translations!$B$1182</f>
        <v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v>
      </c>
      <c r="D43" s="821"/>
      <c r="E43" s="821"/>
      <c r="F43" s="821"/>
      <c r="G43" s="821"/>
      <c r="H43" s="821"/>
      <c r="I43" s="821"/>
      <c r="J43" s="821"/>
      <c r="K43" s="821"/>
      <c r="L43" s="821"/>
      <c r="M43" s="821"/>
      <c r="N43" s="821"/>
      <c r="O43" s="821"/>
      <c r="Q43" s="452"/>
    </row>
    <row r="44" spans="1:17" ht="25.5" customHeight="1" x14ac:dyDescent="0.25">
      <c r="A44" s="452"/>
      <c r="B44" s="439"/>
      <c r="C44" s="1054" t="str">
        <f>HYPERLINK(Translations!$B$1183,Translations!$B$1183)</f>
        <v>https://www.icao.int/environmental-protection/CORSIA/Pages/state-pairs.aspx</v>
      </c>
      <c r="D44" s="821"/>
      <c r="E44" s="821"/>
      <c r="F44" s="821"/>
      <c r="G44" s="821"/>
      <c r="H44" s="821"/>
      <c r="I44" s="821"/>
      <c r="J44" s="821"/>
      <c r="K44" s="821"/>
      <c r="L44" s="821"/>
      <c r="M44" s="821"/>
      <c r="N44" s="821"/>
      <c r="O44" s="821"/>
      <c r="Q44" s="452"/>
    </row>
    <row r="45" spans="1:17" x14ac:dyDescent="0.25">
      <c r="A45" s="452"/>
      <c r="C45" s="1061" t="str">
        <f>Translations!$B$1184</f>
        <v>Departure</v>
      </c>
      <c r="D45" s="1061"/>
      <c r="E45" s="1061"/>
      <c r="F45" s="1061" t="str">
        <f>Translations!$B$1185</f>
        <v>Arrival</v>
      </c>
      <c r="G45" s="1061"/>
      <c r="H45" s="1061"/>
      <c r="I45" s="1064" t="str">
        <f>Translations!$B$1186</f>
        <v>CO2 emissions estimated with a tool?</v>
      </c>
      <c r="J45" s="1061" t="str">
        <f>Translations!$B$1187</f>
        <v>Total No. of flights</v>
      </c>
      <c r="K45" s="1061" t="str">
        <f>Translations!$B$1121</f>
        <v>Fuel type</v>
      </c>
      <c r="L45" s="1061" t="str">
        <f>Translations!$B$1188</f>
        <v>Total amount of fuel used (in tonnes)</v>
      </c>
      <c r="M45" s="1061" t="str">
        <f>Translations!$B$1189</f>
        <v>Fuel conversion factors</v>
      </c>
      <c r="N45" s="1061" t="str">
        <f>Translations!$B$1190</f>
        <v>CO2 emissions (in tonnes)</v>
      </c>
      <c r="O45" s="1062" t="str">
        <f>Translations!$B$1191</f>
        <v>Subject to offsetting requirements?</v>
      </c>
      <c r="Q45" s="452"/>
    </row>
    <row r="46" spans="1:17" x14ac:dyDescent="0.25">
      <c r="A46" s="452"/>
      <c r="C46" s="1061"/>
      <c r="D46" s="1061"/>
      <c r="E46" s="1061"/>
      <c r="F46" s="1061"/>
      <c r="G46" s="1061"/>
      <c r="H46" s="1061"/>
      <c r="I46" s="1063"/>
      <c r="J46" s="1061"/>
      <c r="K46" s="1061"/>
      <c r="L46" s="1061"/>
      <c r="M46" s="1061"/>
      <c r="N46" s="1061"/>
      <c r="O46" s="1063"/>
      <c r="Q46" s="452"/>
    </row>
    <row r="47" spans="1:17" x14ac:dyDescent="0.25">
      <c r="A47" s="452"/>
      <c r="C47" s="1061" t="str">
        <f>Translations!$B$1192</f>
        <v>ICAO airport code</v>
      </c>
      <c r="D47" s="1061" t="str">
        <f>Translations!$B$1193</f>
        <v>State</v>
      </c>
      <c r="E47" s="1061"/>
      <c r="F47" s="1061" t="str">
        <f>Translations!$B$1192</f>
        <v>ICAO airport code</v>
      </c>
      <c r="G47" s="1061" t="str">
        <f>Translations!$B$1193</f>
        <v>State</v>
      </c>
      <c r="H47" s="1061"/>
      <c r="I47" s="1063"/>
      <c r="J47" s="1061"/>
      <c r="K47" s="1061"/>
      <c r="L47" s="1061"/>
      <c r="M47" s="1061"/>
      <c r="N47" s="1061"/>
      <c r="O47" s="1063"/>
      <c r="Q47" s="452"/>
    </row>
    <row r="48" spans="1:17" x14ac:dyDescent="0.25">
      <c r="A48" s="452"/>
      <c r="C48" s="1061"/>
      <c r="D48" s="1061"/>
      <c r="E48" s="1061"/>
      <c r="F48" s="1061"/>
      <c r="G48" s="1061"/>
      <c r="H48" s="1061"/>
      <c r="I48" s="1063"/>
      <c r="J48" s="1061"/>
      <c r="K48" s="1061"/>
      <c r="L48" s="1061"/>
      <c r="M48" s="1061"/>
      <c r="N48" s="1061"/>
      <c r="O48" s="1063"/>
      <c r="Q48" s="452"/>
    </row>
    <row r="49" spans="1:17" x14ac:dyDescent="0.25">
      <c r="A49" s="452"/>
      <c r="C49" s="1062"/>
      <c r="D49" s="1062"/>
      <c r="E49" s="1062"/>
      <c r="F49" s="1062"/>
      <c r="G49" s="1062"/>
      <c r="H49" s="1062"/>
      <c r="I49" s="1063"/>
      <c r="J49" s="1062"/>
      <c r="K49" s="1062"/>
      <c r="L49" s="1062"/>
      <c r="M49" s="1062"/>
      <c r="N49" s="1062"/>
      <c r="O49" s="1063"/>
      <c r="Q49" s="452"/>
    </row>
    <row r="50" spans="1:17" x14ac:dyDescent="0.25">
      <c r="A50" s="452"/>
      <c r="C50" s="461"/>
      <c r="D50" s="1065"/>
      <c r="E50" s="1065"/>
      <c r="F50" s="461"/>
      <c r="G50" s="1065"/>
      <c r="H50" s="1065"/>
      <c r="I50" s="461"/>
      <c r="J50" s="468"/>
      <c r="K50" s="461"/>
      <c r="L50" s="469"/>
      <c r="M50" s="466" t="str">
        <f t="shared" ref="M50:M113" si="0">IF(K50="","", INDEX(CNTR_EFListSelected,MATCH(K50,CORSIA_FuelsList,0)))</f>
        <v/>
      </c>
      <c r="N50" s="467" t="str">
        <f>IF(COUNT(L50:M50)=2,L50*M50,"")</f>
        <v/>
      </c>
      <c r="O50" s="461"/>
      <c r="Q50" s="452"/>
    </row>
    <row r="51" spans="1:17" x14ac:dyDescent="0.25">
      <c r="A51" s="452"/>
      <c r="C51" s="461"/>
      <c r="D51" s="1065"/>
      <c r="E51" s="1065"/>
      <c r="F51" s="461"/>
      <c r="G51" s="1065"/>
      <c r="H51" s="1065"/>
      <c r="I51" s="461"/>
      <c r="J51" s="468"/>
      <c r="K51" s="461"/>
      <c r="L51" s="469"/>
      <c r="M51" s="466" t="str">
        <f t="shared" si="0"/>
        <v/>
      </c>
      <c r="N51" s="467" t="str">
        <f t="shared" ref="N51:N114" si="1">IF(COUNT(L51:M51)=2,L51*M51,"")</f>
        <v/>
      </c>
      <c r="O51" s="461"/>
      <c r="Q51" s="452"/>
    </row>
    <row r="52" spans="1:17" x14ac:dyDescent="0.25">
      <c r="A52" s="452"/>
      <c r="C52" s="461"/>
      <c r="D52" s="1065"/>
      <c r="E52" s="1065"/>
      <c r="F52" s="461"/>
      <c r="G52" s="1065"/>
      <c r="H52" s="1065"/>
      <c r="I52" s="461"/>
      <c r="J52" s="468"/>
      <c r="K52" s="461"/>
      <c r="L52" s="469"/>
      <c r="M52" s="466" t="str">
        <f t="shared" si="0"/>
        <v/>
      </c>
      <c r="N52" s="467" t="str">
        <f t="shared" si="1"/>
        <v/>
      </c>
      <c r="O52" s="461"/>
      <c r="Q52" s="452"/>
    </row>
    <row r="53" spans="1:17" x14ac:dyDescent="0.25">
      <c r="A53" s="452"/>
      <c r="C53" s="461"/>
      <c r="D53" s="1065"/>
      <c r="E53" s="1065"/>
      <c r="F53" s="461"/>
      <c r="G53" s="1065"/>
      <c r="H53" s="1065"/>
      <c r="I53" s="461"/>
      <c r="J53" s="468"/>
      <c r="K53" s="461"/>
      <c r="L53" s="469"/>
      <c r="M53" s="466" t="str">
        <f t="shared" si="0"/>
        <v/>
      </c>
      <c r="N53" s="467" t="str">
        <f t="shared" si="1"/>
        <v/>
      </c>
      <c r="O53" s="461"/>
      <c r="Q53" s="452"/>
    </row>
    <row r="54" spans="1:17" x14ac:dyDescent="0.25">
      <c r="A54" s="452"/>
      <c r="C54" s="461"/>
      <c r="D54" s="1065"/>
      <c r="E54" s="1065"/>
      <c r="F54" s="461"/>
      <c r="G54" s="1065"/>
      <c r="H54" s="1065"/>
      <c r="I54" s="461"/>
      <c r="J54" s="468"/>
      <c r="K54" s="461"/>
      <c r="L54" s="469"/>
      <c r="M54" s="466" t="str">
        <f t="shared" si="0"/>
        <v/>
      </c>
      <c r="N54" s="467" t="str">
        <f t="shared" si="1"/>
        <v/>
      </c>
      <c r="O54" s="461"/>
      <c r="Q54" s="452"/>
    </row>
    <row r="55" spans="1:17" x14ac:dyDescent="0.25">
      <c r="A55" s="452"/>
      <c r="C55" s="461"/>
      <c r="D55" s="1065"/>
      <c r="E55" s="1065"/>
      <c r="F55" s="461"/>
      <c r="G55" s="1065"/>
      <c r="H55" s="1065"/>
      <c r="I55" s="461"/>
      <c r="J55" s="468"/>
      <c r="K55" s="461"/>
      <c r="L55" s="469"/>
      <c r="M55" s="466" t="str">
        <f t="shared" si="0"/>
        <v/>
      </c>
      <c r="N55" s="467" t="str">
        <f t="shared" si="1"/>
        <v/>
      </c>
      <c r="O55" s="461"/>
      <c r="Q55" s="452"/>
    </row>
    <row r="56" spans="1:17" x14ac:dyDescent="0.25">
      <c r="A56" s="452"/>
      <c r="C56" s="461"/>
      <c r="D56" s="1065"/>
      <c r="E56" s="1065"/>
      <c r="F56" s="461"/>
      <c r="G56" s="1065"/>
      <c r="H56" s="1065"/>
      <c r="I56" s="461"/>
      <c r="J56" s="468"/>
      <c r="K56" s="461"/>
      <c r="L56" s="469"/>
      <c r="M56" s="466" t="str">
        <f t="shared" si="0"/>
        <v/>
      </c>
      <c r="N56" s="467" t="str">
        <f t="shared" si="1"/>
        <v/>
      </c>
      <c r="O56" s="461"/>
      <c r="Q56" s="452"/>
    </row>
    <row r="57" spans="1:17" x14ac:dyDescent="0.25">
      <c r="A57" s="452"/>
      <c r="C57" s="461"/>
      <c r="D57" s="1065"/>
      <c r="E57" s="1065"/>
      <c r="F57" s="461"/>
      <c r="G57" s="1065"/>
      <c r="H57" s="1065"/>
      <c r="I57" s="461"/>
      <c r="J57" s="468"/>
      <c r="K57" s="461"/>
      <c r="L57" s="469"/>
      <c r="M57" s="466" t="str">
        <f t="shared" si="0"/>
        <v/>
      </c>
      <c r="N57" s="467" t="str">
        <f t="shared" si="1"/>
        <v/>
      </c>
      <c r="O57" s="461"/>
      <c r="Q57" s="452"/>
    </row>
    <row r="58" spans="1:17" x14ac:dyDescent="0.25">
      <c r="A58" s="452"/>
      <c r="C58" s="461"/>
      <c r="D58" s="1065"/>
      <c r="E58" s="1065"/>
      <c r="F58" s="461"/>
      <c r="G58" s="1065"/>
      <c r="H58" s="1065"/>
      <c r="I58" s="461"/>
      <c r="J58" s="468"/>
      <c r="K58" s="461"/>
      <c r="L58" s="469"/>
      <c r="M58" s="466" t="str">
        <f t="shared" si="0"/>
        <v/>
      </c>
      <c r="N58" s="467" t="str">
        <f t="shared" si="1"/>
        <v/>
      </c>
      <c r="O58" s="461"/>
      <c r="Q58" s="452"/>
    </row>
    <row r="59" spans="1:17" x14ac:dyDescent="0.25">
      <c r="A59" s="452"/>
      <c r="C59" s="461"/>
      <c r="D59" s="1065"/>
      <c r="E59" s="1065"/>
      <c r="F59" s="461"/>
      <c r="G59" s="1065"/>
      <c r="H59" s="1065"/>
      <c r="I59" s="461"/>
      <c r="J59" s="468"/>
      <c r="K59" s="461"/>
      <c r="L59" s="469"/>
      <c r="M59" s="466" t="str">
        <f t="shared" si="0"/>
        <v/>
      </c>
      <c r="N59" s="467" t="str">
        <f t="shared" si="1"/>
        <v/>
      </c>
      <c r="O59" s="461"/>
      <c r="Q59" s="452"/>
    </row>
    <row r="60" spans="1:17" x14ac:dyDescent="0.25">
      <c r="A60" s="452"/>
      <c r="C60" s="461"/>
      <c r="D60" s="1065"/>
      <c r="E60" s="1065"/>
      <c r="F60" s="461"/>
      <c r="G60" s="1065"/>
      <c r="H60" s="1065"/>
      <c r="I60" s="461"/>
      <c r="J60" s="468"/>
      <c r="K60" s="461"/>
      <c r="L60" s="469"/>
      <c r="M60" s="466" t="str">
        <f t="shared" si="0"/>
        <v/>
      </c>
      <c r="N60" s="467" t="str">
        <f t="shared" si="1"/>
        <v/>
      </c>
      <c r="O60" s="461"/>
      <c r="Q60" s="452"/>
    </row>
    <row r="61" spans="1:17" x14ac:dyDescent="0.25">
      <c r="A61" s="452"/>
      <c r="C61" s="461"/>
      <c r="D61" s="1065"/>
      <c r="E61" s="1065"/>
      <c r="F61" s="461"/>
      <c r="G61" s="1065"/>
      <c r="H61" s="1065"/>
      <c r="I61" s="461"/>
      <c r="J61" s="468"/>
      <c r="K61" s="461"/>
      <c r="L61" s="469"/>
      <c r="M61" s="466" t="str">
        <f t="shared" si="0"/>
        <v/>
      </c>
      <c r="N61" s="467" t="str">
        <f t="shared" si="1"/>
        <v/>
      </c>
      <c r="O61" s="461"/>
      <c r="Q61" s="452"/>
    </row>
    <row r="62" spans="1:17" x14ac:dyDescent="0.25">
      <c r="A62" s="452"/>
      <c r="C62" s="461"/>
      <c r="D62" s="1065"/>
      <c r="E62" s="1065"/>
      <c r="F62" s="461"/>
      <c r="G62" s="1065"/>
      <c r="H62" s="1065"/>
      <c r="I62" s="461"/>
      <c r="J62" s="468"/>
      <c r="K62" s="461"/>
      <c r="L62" s="469"/>
      <c r="M62" s="466" t="str">
        <f t="shared" si="0"/>
        <v/>
      </c>
      <c r="N62" s="467" t="str">
        <f t="shared" si="1"/>
        <v/>
      </c>
      <c r="O62" s="461"/>
      <c r="Q62" s="452"/>
    </row>
    <row r="63" spans="1:17" x14ac:dyDescent="0.25">
      <c r="A63" s="452"/>
      <c r="C63" s="461"/>
      <c r="D63" s="1065"/>
      <c r="E63" s="1065"/>
      <c r="F63" s="461"/>
      <c r="G63" s="1065"/>
      <c r="H63" s="1065"/>
      <c r="I63" s="461"/>
      <c r="J63" s="468"/>
      <c r="K63" s="461"/>
      <c r="L63" s="469"/>
      <c r="M63" s="466" t="str">
        <f t="shared" si="0"/>
        <v/>
      </c>
      <c r="N63" s="467" t="str">
        <f t="shared" si="1"/>
        <v/>
      </c>
      <c r="O63" s="461"/>
      <c r="Q63" s="452"/>
    </row>
    <row r="64" spans="1:17" x14ac:dyDescent="0.25">
      <c r="A64" s="452"/>
      <c r="C64" s="461"/>
      <c r="D64" s="1065"/>
      <c r="E64" s="1065"/>
      <c r="F64" s="461"/>
      <c r="G64" s="1065"/>
      <c r="H64" s="1065"/>
      <c r="I64" s="461"/>
      <c r="J64" s="468"/>
      <c r="K64" s="461"/>
      <c r="L64" s="469"/>
      <c r="M64" s="466" t="str">
        <f t="shared" si="0"/>
        <v/>
      </c>
      <c r="N64" s="467" t="str">
        <f t="shared" si="1"/>
        <v/>
      </c>
      <c r="O64" s="461"/>
      <c r="Q64" s="452"/>
    </row>
    <row r="65" spans="1:17" x14ac:dyDescent="0.25">
      <c r="A65" s="452"/>
      <c r="C65" s="461"/>
      <c r="D65" s="1065"/>
      <c r="E65" s="1065"/>
      <c r="F65" s="461"/>
      <c r="G65" s="1065"/>
      <c r="H65" s="1065"/>
      <c r="I65" s="461"/>
      <c r="J65" s="468"/>
      <c r="K65" s="461"/>
      <c r="L65" s="469"/>
      <c r="M65" s="466" t="str">
        <f t="shared" si="0"/>
        <v/>
      </c>
      <c r="N65" s="467" t="str">
        <f t="shared" si="1"/>
        <v/>
      </c>
      <c r="O65" s="461"/>
      <c r="Q65" s="452"/>
    </row>
    <row r="66" spans="1:17" x14ac:dyDescent="0.25">
      <c r="A66" s="452"/>
      <c r="C66" s="461"/>
      <c r="D66" s="1065"/>
      <c r="E66" s="1065"/>
      <c r="F66" s="461"/>
      <c r="G66" s="1065"/>
      <c r="H66" s="1065"/>
      <c r="I66" s="461"/>
      <c r="J66" s="468"/>
      <c r="K66" s="461"/>
      <c r="L66" s="469"/>
      <c r="M66" s="466" t="str">
        <f t="shared" si="0"/>
        <v/>
      </c>
      <c r="N66" s="467" t="str">
        <f t="shared" si="1"/>
        <v/>
      </c>
      <c r="O66" s="461"/>
      <c r="Q66" s="452"/>
    </row>
    <row r="67" spans="1:17" x14ac:dyDescent="0.25">
      <c r="A67" s="452"/>
      <c r="C67" s="461"/>
      <c r="D67" s="1065"/>
      <c r="E67" s="1065"/>
      <c r="F67" s="461"/>
      <c r="G67" s="1065"/>
      <c r="H67" s="1065"/>
      <c r="I67" s="461"/>
      <c r="J67" s="468"/>
      <c r="K67" s="461"/>
      <c r="L67" s="469"/>
      <c r="M67" s="466" t="str">
        <f t="shared" si="0"/>
        <v/>
      </c>
      <c r="N67" s="467" t="str">
        <f t="shared" si="1"/>
        <v/>
      </c>
      <c r="O67" s="461"/>
      <c r="Q67" s="452"/>
    </row>
    <row r="68" spans="1:17" x14ac:dyDescent="0.25">
      <c r="A68" s="452"/>
      <c r="C68" s="461"/>
      <c r="D68" s="1065"/>
      <c r="E68" s="1065"/>
      <c r="F68" s="461"/>
      <c r="G68" s="1065"/>
      <c r="H68" s="1065"/>
      <c r="I68" s="461"/>
      <c r="J68" s="468"/>
      <c r="K68" s="461"/>
      <c r="L68" s="469"/>
      <c r="M68" s="466" t="str">
        <f t="shared" si="0"/>
        <v/>
      </c>
      <c r="N68" s="467" t="str">
        <f t="shared" si="1"/>
        <v/>
      </c>
      <c r="O68" s="461"/>
      <c r="Q68" s="452"/>
    </row>
    <row r="69" spans="1:17" x14ac:dyDescent="0.25">
      <c r="A69" s="452"/>
      <c r="C69" s="461"/>
      <c r="D69" s="1065"/>
      <c r="E69" s="1065"/>
      <c r="F69" s="461"/>
      <c r="G69" s="1065"/>
      <c r="H69" s="1065"/>
      <c r="I69" s="461"/>
      <c r="J69" s="468"/>
      <c r="K69" s="461"/>
      <c r="L69" s="469"/>
      <c r="M69" s="466" t="str">
        <f t="shared" si="0"/>
        <v/>
      </c>
      <c r="N69" s="467" t="str">
        <f t="shared" si="1"/>
        <v/>
      </c>
      <c r="O69" s="461"/>
      <c r="Q69" s="452"/>
    </row>
    <row r="70" spans="1:17" x14ac:dyDescent="0.25">
      <c r="A70" s="452"/>
      <c r="C70" s="461"/>
      <c r="D70" s="1065"/>
      <c r="E70" s="1065"/>
      <c r="F70" s="461"/>
      <c r="G70" s="1065"/>
      <c r="H70" s="1065"/>
      <c r="I70" s="461"/>
      <c r="J70" s="468"/>
      <c r="K70" s="461"/>
      <c r="L70" s="469"/>
      <c r="M70" s="466" t="str">
        <f t="shared" si="0"/>
        <v/>
      </c>
      <c r="N70" s="467" t="str">
        <f t="shared" si="1"/>
        <v/>
      </c>
      <c r="O70" s="461"/>
      <c r="Q70" s="452"/>
    </row>
    <row r="71" spans="1:17" x14ac:dyDescent="0.25">
      <c r="A71" s="452"/>
      <c r="C71" s="461"/>
      <c r="D71" s="1065"/>
      <c r="E71" s="1065"/>
      <c r="F71" s="461"/>
      <c r="G71" s="1065"/>
      <c r="H71" s="1065"/>
      <c r="I71" s="461"/>
      <c r="J71" s="468"/>
      <c r="K71" s="461"/>
      <c r="L71" s="469"/>
      <c r="M71" s="466" t="str">
        <f t="shared" si="0"/>
        <v/>
      </c>
      <c r="N71" s="467" t="str">
        <f t="shared" si="1"/>
        <v/>
      </c>
      <c r="O71" s="461"/>
      <c r="Q71" s="452"/>
    </row>
    <row r="72" spans="1:17" x14ac:dyDescent="0.25">
      <c r="A72" s="452"/>
      <c r="C72" s="461"/>
      <c r="D72" s="1065"/>
      <c r="E72" s="1065"/>
      <c r="F72" s="461"/>
      <c r="G72" s="1065"/>
      <c r="H72" s="1065"/>
      <c r="I72" s="461"/>
      <c r="J72" s="468"/>
      <c r="K72" s="461"/>
      <c r="L72" s="469"/>
      <c r="M72" s="466" t="str">
        <f t="shared" si="0"/>
        <v/>
      </c>
      <c r="N72" s="467" t="str">
        <f t="shared" si="1"/>
        <v/>
      </c>
      <c r="O72" s="461"/>
      <c r="Q72" s="452"/>
    </row>
    <row r="73" spans="1:17" x14ac:dyDescent="0.25">
      <c r="A73" s="452"/>
      <c r="C73" s="461"/>
      <c r="D73" s="1065"/>
      <c r="E73" s="1065"/>
      <c r="F73" s="461"/>
      <c r="G73" s="1065"/>
      <c r="H73" s="1065"/>
      <c r="I73" s="461"/>
      <c r="J73" s="468"/>
      <c r="K73" s="461"/>
      <c r="L73" s="469"/>
      <c r="M73" s="466" t="str">
        <f t="shared" si="0"/>
        <v/>
      </c>
      <c r="N73" s="467" t="str">
        <f t="shared" si="1"/>
        <v/>
      </c>
      <c r="O73" s="461"/>
      <c r="Q73" s="452"/>
    </row>
    <row r="74" spans="1:17" x14ac:dyDescent="0.25">
      <c r="A74" s="452"/>
      <c r="C74" s="461"/>
      <c r="D74" s="1065"/>
      <c r="E74" s="1065"/>
      <c r="F74" s="461"/>
      <c r="G74" s="1065"/>
      <c r="H74" s="1065"/>
      <c r="I74" s="461"/>
      <c r="J74" s="468"/>
      <c r="K74" s="461"/>
      <c r="L74" s="469"/>
      <c r="M74" s="466" t="str">
        <f t="shared" si="0"/>
        <v/>
      </c>
      <c r="N74" s="467" t="str">
        <f t="shared" si="1"/>
        <v/>
      </c>
      <c r="O74" s="461"/>
      <c r="Q74" s="452"/>
    </row>
    <row r="75" spans="1:17" x14ac:dyDescent="0.25">
      <c r="A75" s="452"/>
      <c r="C75" s="461"/>
      <c r="D75" s="1065"/>
      <c r="E75" s="1065"/>
      <c r="F75" s="461"/>
      <c r="G75" s="1065"/>
      <c r="H75" s="1065"/>
      <c r="I75" s="461"/>
      <c r="J75" s="468"/>
      <c r="K75" s="461"/>
      <c r="L75" s="469"/>
      <c r="M75" s="466" t="str">
        <f t="shared" si="0"/>
        <v/>
      </c>
      <c r="N75" s="467" t="str">
        <f t="shared" si="1"/>
        <v/>
      </c>
      <c r="O75" s="461"/>
      <c r="Q75" s="452"/>
    </row>
    <row r="76" spans="1:17" x14ac:dyDescent="0.25">
      <c r="A76" s="452"/>
      <c r="C76" s="461"/>
      <c r="D76" s="1065"/>
      <c r="E76" s="1065"/>
      <c r="F76" s="461"/>
      <c r="G76" s="1065"/>
      <c r="H76" s="1065"/>
      <c r="I76" s="461"/>
      <c r="J76" s="468"/>
      <c r="K76" s="461"/>
      <c r="L76" s="469"/>
      <c r="M76" s="466" t="str">
        <f t="shared" si="0"/>
        <v/>
      </c>
      <c r="N76" s="467" t="str">
        <f t="shared" si="1"/>
        <v/>
      </c>
      <c r="O76" s="461"/>
      <c r="Q76" s="452"/>
    </row>
    <row r="77" spans="1:17" x14ac:dyDescent="0.25">
      <c r="A77" s="452"/>
      <c r="C77" s="461"/>
      <c r="D77" s="1065"/>
      <c r="E77" s="1065"/>
      <c r="F77" s="461"/>
      <c r="G77" s="1065"/>
      <c r="H77" s="1065"/>
      <c r="I77" s="461"/>
      <c r="J77" s="468"/>
      <c r="K77" s="461"/>
      <c r="L77" s="469"/>
      <c r="M77" s="466" t="str">
        <f t="shared" si="0"/>
        <v/>
      </c>
      <c r="N77" s="467" t="str">
        <f t="shared" si="1"/>
        <v/>
      </c>
      <c r="O77" s="461"/>
      <c r="Q77" s="452"/>
    </row>
    <row r="78" spans="1:17" x14ac:dyDescent="0.25">
      <c r="A78" s="452"/>
      <c r="C78" s="461"/>
      <c r="D78" s="1065"/>
      <c r="E78" s="1065"/>
      <c r="F78" s="461"/>
      <c r="G78" s="1065"/>
      <c r="H78" s="1065"/>
      <c r="I78" s="461"/>
      <c r="J78" s="468"/>
      <c r="K78" s="461"/>
      <c r="L78" s="469"/>
      <c r="M78" s="466" t="str">
        <f t="shared" si="0"/>
        <v/>
      </c>
      <c r="N78" s="467" t="str">
        <f t="shared" si="1"/>
        <v/>
      </c>
      <c r="O78" s="461"/>
      <c r="Q78" s="452"/>
    </row>
    <row r="79" spans="1:17" x14ac:dyDescent="0.25">
      <c r="A79" s="452"/>
      <c r="C79" s="461"/>
      <c r="D79" s="1065"/>
      <c r="E79" s="1065"/>
      <c r="F79" s="461"/>
      <c r="G79" s="1065"/>
      <c r="H79" s="1065"/>
      <c r="I79" s="461"/>
      <c r="J79" s="468"/>
      <c r="K79" s="461"/>
      <c r="L79" s="469"/>
      <c r="M79" s="466" t="str">
        <f t="shared" si="0"/>
        <v/>
      </c>
      <c r="N79" s="467" t="str">
        <f t="shared" si="1"/>
        <v/>
      </c>
      <c r="O79" s="461"/>
      <c r="Q79" s="452"/>
    </row>
    <row r="80" spans="1:17" x14ac:dyDescent="0.25">
      <c r="A80" s="452"/>
      <c r="C80" s="461"/>
      <c r="D80" s="1065"/>
      <c r="E80" s="1065"/>
      <c r="F80" s="461"/>
      <c r="G80" s="1065"/>
      <c r="H80" s="1065"/>
      <c r="I80" s="461"/>
      <c r="J80" s="468"/>
      <c r="K80" s="461"/>
      <c r="L80" s="469"/>
      <c r="M80" s="466" t="str">
        <f t="shared" si="0"/>
        <v/>
      </c>
      <c r="N80" s="467" t="str">
        <f t="shared" si="1"/>
        <v/>
      </c>
      <c r="O80" s="461"/>
      <c r="Q80" s="452"/>
    </row>
    <row r="81" spans="1:17" x14ac:dyDescent="0.25">
      <c r="A81" s="452"/>
      <c r="C81" s="461"/>
      <c r="D81" s="1065"/>
      <c r="E81" s="1065"/>
      <c r="F81" s="461"/>
      <c r="G81" s="1065"/>
      <c r="H81" s="1065"/>
      <c r="I81" s="461"/>
      <c r="J81" s="468"/>
      <c r="K81" s="461"/>
      <c r="L81" s="469"/>
      <c r="M81" s="466" t="str">
        <f t="shared" si="0"/>
        <v/>
      </c>
      <c r="N81" s="467" t="str">
        <f t="shared" si="1"/>
        <v/>
      </c>
      <c r="O81" s="461"/>
      <c r="Q81" s="452"/>
    </row>
    <row r="82" spans="1:17" x14ac:dyDescent="0.25">
      <c r="A82" s="452"/>
      <c r="C82" s="461"/>
      <c r="D82" s="1065"/>
      <c r="E82" s="1065"/>
      <c r="F82" s="461"/>
      <c r="G82" s="1065"/>
      <c r="H82" s="1065"/>
      <c r="I82" s="461"/>
      <c r="J82" s="468"/>
      <c r="K82" s="461"/>
      <c r="L82" s="469"/>
      <c r="M82" s="466" t="str">
        <f t="shared" si="0"/>
        <v/>
      </c>
      <c r="N82" s="467" t="str">
        <f t="shared" si="1"/>
        <v/>
      </c>
      <c r="O82" s="461"/>
      <c r="Q82" s="452"/>
    </row>
    <row r="83" spans="1:17" x14ac:dyDescent="0.25">
      <c r="A83" s="452"/>
      <c r="C83" s="461"/>
      <c r="D83" s="1065"/>
      <c r="E83" s="1065"/>
      <c r="F83" s="461"/>
      <c r="G83" s="1065"/>
      <c r="H83" s="1065"/>
      <c r="I83" s="461"/>
      <c r="J83" s="468"/>
      <c r="K83" s="461"/>
      <c r="L83" s="469"/>
      <c r="M83" s="466" t="str">
        <f t="shared" si="0"/>
        <v/>
      </c>
      <c r="N83" s="467" t="str">
        <f t="shared" si="1"/>
        <v/>
      </c>
      <c r="O83" s="461"/>
      <c r="Q83" s="452"/>
    </row>
    <row r="84" spans="1:17" x14ac:dyDescent="0.25">
      <c r="A84" s="452"/>
      <c r="C84" s="461"/>
      <c r="D84" s="1065"/>
      <c r="E84" s="1065"/>
      <c r="F84" s="461"/>
      <c r="G84" s="1065"/>
      <c r="H84" s="1065"/>
      <c r="I84" s="461"/>
      <c r="J84" s="468"/>
      <c r="K84" s="461"/>
      <c r="L84" s="469"/>
      <c r="M84" s="466" t="str">
        <f t="shared" si="0"/>
        <v/>
      </c>
      <c r="N84" s="467" t="str">
        <f t="shared" si="1"/>
        <v/>
      </c>
      <c r="O84" s="461"/>
      <c r="Q84" s="452"/>
    </row>
    <row r="85" spans="1:17" x14ac:dyDescent="0.25">
      <c r="A85" s="452"/>
      <c r="C85" s="461"/>
      <c r="D85" s="1065"/>
      <c r="E85" s="1065"/>
      <c r="F85" s="461"/>
      <c r="G85" s="1065"/>
      <c r="H85" s="1065"/>
      <c r="I85" s="461"/>
      <c r="J85" s="468"/>
      <c r="K85" s="461"/>
      <c r="L85" s="469"/>
      <c r="M85" s="466" t="str">
        <f t="shared" si="0"/>
        <v/>
      </c>
      <c r="N85" s="467" t="str">
        <f t="shared" si="1"/>
        <v/>
      </c>
      <c r="O85" s="461"/>
      <c r="Q85" s="452"/>
    </row>
    <row r="86" spans="1:17" x14ac:dyDescent="0.25">
      <c r="A86" s="452"/>
      <c r="C86" s="461"/>
      <c r="D86" s="1065"/>
      <c r="E86" s="1065"/>
      <c r="F86" s="461"/>
      <c r="G86" s="1065"/>
      <c r="H86" s="1065"/>
      <c r="I86" s="461"/>
      <c r="J86" s="468"/>
      <c r="K86" s="461"/>
      <c r="L86" s="469"/>
      <c r="M86" s="466" t="str">
        <f t="shared" si="0"/>
        <v/>
      </c>
      <c r="N86" s="467" t="str">
        <f t="shared" si="1"/>
        <v/>
      </c>
      <c r="O86" s="461"/>
      <c r="Q86" s="452"/>
    </row>
    <row r="87" spans="1:17" x14ac:dyDescent="0.25">
      <c r="A87" s="452"/>
      <c r="C87" s="461"/>
      <c r="D87" s="1065"/>
      <c r="E87" s="1065"/>
      <c r="F87" s="461"/>
      <c r="G87" s="1065"/>
      <c r="H87" s="1065"/>
      <c r="I87" s="461"/>
      <c r="J87" s="468"/>
      <c r="K87" s="461"/>
      <c r="L87" s="469"/>
      <c r="M87" s="466" t="str">
        <f t="shared" si="0"/>
        <v/>
      </c>
      <c r="N87" s="467" t="str">
        <f t="shared" si="1"/>
        <v/>
      </c>
      <c r="O87" s="461"/>
      <c r="Q87" s="452"/>
    </row>
    <row r="88" spans="1:17" x14ac:dyDescent="0.25">
      <c r="A88" s="452"/>
      <c r="C88" s="461"/>
      <c r="D88" s="1065"/>
      <c r="E88" s="1065"/>
      <c r="F88" s="461"/>
      <c r="G88" s="1065"/>
      <c r="H88" s="1065"/>
      <c r="I88" s="461"/>
      <c r="J88" s="468"/>
      <c r="K88" s="461"/>
      <c r="L88" s="469"/>
      <c r="M88" s="466" t="str">
        <f t="shared" si="0"/>
        <v/>
      </c>
      <c r="N88" s="467" t="str">
        <f t="shared" si="1"/>
        <v/>
      </c>
      <c r="O88" s="461"/>
      <c r="Q88" s="452"/>
    </row>
    <row r="89" spans="1:17" x14ac:dyDescent="0.25">
      <c r="A89" s="452"/>
      <c r="C89" s="461"/>
      <c r="D89" s="1065"/>
      <c r="E89" s="1065"/>
      <c r="F89" s="461"/>
      <c r="G89" s="1065"/>
      <c r="H89" s="1065"/>
      <c r="I89" s="461"/>
      <c r="J89" s="468"/>
      <c r="K89" s="461"/>
      <c r="L89" s="469"/>
      <c r="M89" s="466" t="str">
        <f t="shared" si="0"/>
        <v/>
      </c>
      <c r="N89" s="467" t="str">
        <f t="shared" si="1"/>
        <v/>
      </c>
      <c r="O89" s="461"/>
      <c r="Q89" s="452"/>
    </row>
    <row r="90" spans="1:17" x14ac:dyDescent="0.25">
      <c r="A90" s="452"/>
      <c r="C90" s="461"/>
      <c r="D90" s="1065"/>
      <c r="E90" s="1065"/>
      <c r="F90" s="461"/>
      <c r="G90" s="1065"/>
      <c r="H90" s="1065"/>
      <c r="I90" s="461"/>
      <c r="J90" s="468"/>
      <c r="K90" s="461"/>
      <c r="L90" s="469"/>
      <c r="M90" s="466" t="str">
        <f t="shared" si="0"/>
        <v/>
      </c>
      <c r="N90" s="467" t="str">
        <f t="shared" si="1"/>
        <v/>
      </c>
      <c r="O90" s="461"/>
      <c r="Q90" s="452"/>
    </row>
    <row r="91" spans="1:17" x14ac:dyDescent="0.25">
      <c r="A91" s="452"/>
      <c r="C91" s="461"/>
      <c r="D91" s="1065"/>
      <c r="E91" s="1065"/>
      <c r="F91" s="461"/>
      <c r="G91" s="1065"/>
      <c r="H91" s="1065"/>
      <c r="I91" s="461"/>
      <c r="J91" s="468"/>
      <c r="K91" s="461"/>
      <c r="L91" s="469"/>
      <c r="M91" s="466" t="str">
        <f t="shared" si="0"/>
        <v/>
      </c>
      <c r="N91" s="467" t="str">
        <f t="shared" si="1"/>
        <v/>
      </c>
      <c r="O91" s="461"/>
      <c r="Q91" s="452"/>
    </row>
    <row r="92" spans="1:17" x14ac:dyDescent="0.25">
      <c r="A92" s="452"/>
      <c r="C92" s="461"/>
      <c r="D92" s="1065"/>
      <c r="E92" s="1065"/>
      <c r="F92" s="461"/>
      <c r="G92" s="1065"/>
      <c r="H92" s="1065"/>
      <c r="I92" s="461"/>
      <c r="J92" s="468"/>
      <c r="K92" s="461"/>
      <c r="L92" s="469"/>
      <c r="M92" s="466" t="str">
        <f t="shared" si="0"/>
        <v/>
      </c>
      <c r="N92" s="467" t="str">
        <f t="shared" si="1"/>
        <v/>
      </c>
      <c r="O92" s="461"/>
      <c r="Q92" s="452"/>
    </row>
    <row r="93" spans="1:17" x14ac:dyDescent="0.25">
      <c r="A93" s="452"/>
      <c r="C93" s="461"/>
      <c r="D93" s="1065"/>
      <c r="E93" s="1065"/>
      <c r="F93" s="461"/>
      <c r="G93" s="1065"/>
      <c r="H93" s="1065"/>
      <c r="I93" s="461"/>
      <c r="J93" s="468"/>
      <c r="K93" s="461"/>
      <c r="L93" s="469"/>
      <c r="M93" s="466" t="str">
        <f t="shared" si="0"/>
        <v/>
      </c>
      <c r="N93" s="467" t="str">
        <f t="shared" si="1"/>
        <v/>
      </c>
      <c r="O93" s="461"/>
      <c r="Q93" s="452"/>
    </row>
    <row r="94" spans="1:17" x14ac:dyDescent="0.25">
      <c r="A94" s="452"/>
      <c r="C94" s="461"/>
      <c r="D94" s="1065"/>
      <c r="E94" s="1065"/>
      <c r="F94" s="461"/>
      <c r="G94" s="1065"/>
      <c r="H94" s="1065"/>
      <c r="I94" s="461"/>
      <c r="J94" s="468"/>
      <c r="K94" s="461"/>
      <c r="L94" s="469"/>
      <c r="M94" s="466" t="str">
        <f t="shared" si="0"/>
        <v/>
      </c>
      <c r="N94" s="467" t="str">
        <f t="shared" si="1"/>
        <v/>
      </c>
      <c r="O94" s="461"/>
      <c r="Q94" s="452"/>
    </row>
    <row r="95" spans="1:17" x14ac:dyDescent="0.25">
      <c r="A95" s="452"/>
      <c r="C95" s="461"/>
      <c r="D95" s="1065"/>
      <c r="E95" s="1065"/>
      <c r="F95" s="461"/>
      <c r="G95" s="1065"/>
      <c r="H95" s="1065"/>
      <c r="I95" s="461"/>
      <c r="J95" s="468"/>
      <c r="K95" s="461"/>
      <c r="L95" s="469"/>
      <c r="M95" s="466" t="str">
        <f t="shared" si="0"/>
        <v/>
      </c>
      <c r="N95" s="467" t="str">
        <f t="shared" si="1"/>
        <v/>
      </c>
      <c r="O95" s="461"/>
      <c r="Q95" s="452"/>
    </row>
    <row r="96" spans="1:17" x14ac:dyDescent="0.25">
      <c r="A96" s="452"/>
      <c r="C96" s="461"/>
      <c r="D96" s="1065"/>
      <c r="E96" s="1065"/>
      <c r="F96" s="461"/>
      <c r="G96" s="1065"/>
      <c r="H96" s="1065"/>
      <c r="I96" s="461"/>
      <c r="J96" s="468"/>
      <c r="K96" s="461"/>
      <c r="L96" s="469"/>
      <c r="M96" s="466" t="str">
        <f t="shared" si="0"/>
        <v/>
      </c>
      <c r="N96" s="467" t="str">
        <f t="shared" si="1"/>
        <v/>
      </c>
      <c r="O96" s="461"/>
      <c r="Q96" s="452"/>
    </row>
    <row r="97" spans="1:17" x14ac:dyDescent="0.25">
      <c r="A97" s="452"/>
      <c r="C97" s="461"/>
      <c r="D97" s="1065"/>
      <c r="E97" s="1065"/>
      <c r="F97" s="461"/>
      <c r="G97" s="1065"/>
      <c r="H97" s="1065"/>
      <c r="I97" s="461"/>
      <c r="J97" s="468"/>
      <c r="K97" s="461"/>
      <c r="L97" s="469"/>
      <c r="M97" s="466" t="str">
        <f t="shared" si="0"/>
        <v/>
      </c>
      <c r="N97" s="467" t="str">
        <f t="shared" si="1"/>
        <v/>
      </c>
      <c r="O97" s="461"/>
      <c r="Q97" s="452"/>
    </row>
    <row r="98" spans="1:17" x14ac:dyDescent="0.25">
      <c r="A98" s="452"/>
      <c r="C98" s="461"/>
      <c r="D98" s="1065"/>
      <c r="E98" s="1065"/>
      <c r="F98" s="461"/>
      <c r="G98" s="1065"/>
      <c r="H98" s="1065"/>
      <c r="I98" s="461"/>
      <c r="J98" s="468"/>
      <c r="K98" s="461"/>
      <c r="L98" s="469"/>
      <c r="M98" s="466" t="str">
        <f t="shared" si="0"/>
        <v/>
      </c>
      <c r="N98" s="467" t="str">
        <f t="shared" si="1"/>
        <v/>
      </c>
      <c r="O98" s="461"/>
      <c r="Q98" s="452"/>
    </row>
    <row r="99" spans="1:17" x14ac:dyDescent="0.25">
      <c r="A99" s="452"/>
      <c r="C99" s="461"/>
      <c r="D99" s="1065"/>
      <c r="E99" s="1065"/>
      <c r="F99" s="461"/>
      <c r="G99" s="1065"/>
      <c r="H99" s="1065"/>
      <c r="I99" s="461"/>
      <c r="J99" s="468"/>
      <c r="K99" s="461"/>
      <c r="L99" s="469"/>
      <c r="M99" s="466" t="str">
        <f t="shared" si="0"/>
        <v/>
      </c>
      <c r="N99" s="467" t="str">
        <f t="shared" si="1"/>
        <v/>
      </c>
      <c r="O99" s="461"/>
      <c r="Q99" s="452"/>
    </row>
    <row r="100" spans="1:17" x14ac:dyDescent="0.25">
      <c r="A100" s="452"/>
      <c r="C100" s="461"/>
      <c r="D100" s="1065"/>
      <c r="E100" s="1065"/>
      <c r="F100" s="461"/>
      <c r="G100" s="1065"/>
      <c r="H100" s="1065"/>
      <c r="I100" s="461"/>
      <c r="J100" s="468"/>
      <c r="K100" s="461"/>
      <c r="L100" s="469"/>
      <c r="M100" s="466" t="str">
        <f t="shared" si="0"/>
        <v/>
      </c>
      <c r="N100" s="467" t="str">
        <f t="shared" si="1"/>
        <v/>
      </c>
      <c r="O100" s="461"/>
      <c r="Q100" s="452"/>
    </row>
    <row r="101" spans="1:17" x14ac:dyDescent="0.25">
      <c r="A101" s="452"/>
      <c r="C101" s="461"/>
      <c r="D101" s="1065"/>
      <c r="E101" s="1065"/>
      <c r="F101" s="461"/>
      <c r="G101" s="1065"/>
      <c r="H101" s="1065"/>
      <c r="I101" s="461"/>
      <c r="J101" s="468"/>
      <c r="K101" s="461"/>
      <c r="L101" s="469"/>
      <c r="M101" s="466" t="str">
        <f t="shared" si="0"/>
        <v/>
      </c>
      <c r="N101" s="467" t="str">
        <f t="shared" si="1"/>
        <v/>
      </c>
      <c r="O101" s="461"/>
      <c r="Q101" s="452"/>
    </row>
    <row r="102" spans="1:17" x14ac:dyDescent="0.25">
      <c r="A102" s="452"/>
      <c r="C102" s="461"/>
      <c r="D102" s="1065"/>
      <c r="E102" s="1065"/>
      <c r="F102" s="461"/>
      <c r="G102" s="1065"/>
      <c r="H102" s="1065"/>
      <c r="I102" s="461"/>
      <c r="J102" s="468"/>
      <c r="K102" s="461"/>
      <c r="L102" s="469"/>
      <c r="M102" s="466" t="str">
        <f t="shared" si="0"/>
        <v/>
      </c>
      <c r="N102" s="467" t="str">
        <f t="shared" si="1"/>
        <v/>
      </c>
      <c r="O102" s="461"/>
      <c r="Q102" s="452"/>
    </row>
    <row r="103" spans="1:17" x14ac:dyDescent="0.25">
      <c r="A103" s="452"/>
      <c r="C103" s="461"/>
      <c r="D103" s="1065"/>
      <c r="E103" s="1065"/>
      <c r="F103" s="461"/>
      <c r="G103" s="1065"/>
      <c r="H103" s="1065"/>
      <c r="I103" s="461"/>
      <c r="J103" s="468"/>
      <c r="K103" s="461"/>
      <c r="L103" s="469"/>
      <c r="M103" s="466" t="str">
        <f t="shared" si="0"/>
        <v/>
      </c>
      <c r="N103" s="467" t="str">
        <f t="shared" si="1"/>
        <v/>
      </c>
      <c r="O103" s="461"/>
      <c r="Q103" s="452"/>
    </row>
    <row r="104" spans="1:17" x14ac:dyDescent="0.25">
      <c r="A104" s="452"/>
      <c r="C104" s="461"/>
      <c r="D104" s="1065"/>
      <c r="E104" s="1065"/>
      <c r="F104" s="461"/>
      <c r="G104" s="1065"/>
      <c r="H104" s="1065"/>
      <c r="I104" s="461"/>
      <c r="J104" s="468"/>
      <c r="K104" s="461"/>
      <c r="L104" s="469"/>
      <c r="M104" s="466" t="str">
        <f t="shared" si="0"/>
        <v/>
      </c>
      <c r="N104" s="467" t="str">
        <f t="shared" si="1"/>
        <v/>
      </c>
      <c r="O104" s="461"/>
      <c r="Q104" s="452"/>
    </row>
    <row r="105" spans="1:17" x14ac:dyDescent="0.25">
      <c r="A105" s="452"/>
      <c r="C105" s="461"/>
      <c r="D105" s="1065"/>
      <c r="E105" s="1065"/>
      <c r="F105" s="461"/>
      <c r="G105" s="1065"/>
      <c r="H105" s="1065"/>
      <c r="I105" s="461"/>
      <c r="J105" s="468"/>
      <c r="K105" s="461"/>
      <c r="L105" s="469"/>
      <c r="M105" s="466" t="str">
        <f t="shared" si="0"/>
        <v/>
      </c>
      <c r="N105" s="467" t="str">
        <f t="shared" si="1"/>
        <v/>
      </c>
      <c r="O105" s="461"/>
      <c r="Q105" s="452"/>
    </row>
    <row r="106" spans="1:17" x14ac:dyDescent="0.25">
      <c r="A106" s="452"/>
      <c r="C106" s="461"/>
      <c r="D106" s="1065"/>
      <c r="E106" s="1065"/>
      <c r="F106" s="461"/>
      <c r="G106" s="1065"/>
      <c r="H106" s="1065"/>
      <c r="I106" s="461"/>
      <c r="J106" s="468"/>
      <c r="K106" s="461"/>
      <c r="L106" s="469"/>
      <c r="M106" s="466" t="str">
        <f t="shared" si="0"/>
        <v/>
      </c>
      <c r="N106" s="467" t="str">
        <f t="shared" si="1"/>
        <v/>
      </c>
      <c r="O106" s="461"/>
      <c r="Q106" s="452"/>
    </row>
    <row r="107" spans="1:17" x14ac:dyDescent="0.25">
      <c r="A107" s="452"/>
      <c r="C107" s="461"/>
      <c r="D107" s="1065"/>
      <c r="E107" s="1065"/>
      <c r="F107" s="461"/>
      <c r="G107" s="1065"/>
      <c r="H107" s="1065"/>
      <c r="I107" s="461"/>
      <c r="J107" s="468"/>
      <c r="K107" s="461"/>
      <c r="L107" s="469"/>
      <c r="M107" s="466" t="str">
        <f t="shared" si="0"/>
        <v/>
      </c>
      <c r="N107" s="467" t="str">
        <f t="shared" si="1"/>
        <v/>
      </c>
      <c r="O107" s="461"/>
      <c r="Q107" s="452"/>
    </row>
    <row r="108" spans="1:17" x14ac:dyDescent="0.25">
      <c r="A108" s="452"/>
      <c r="C108" s="461"/>
      <c r="D108" s="1065"/>
      <c r="E108" s="1065"/>
      <c r="F108" s="461"/>
      <c r="G108" s="1065"/>
      <c r="H108" s="1065"/>
      <c r="I108" s="461"/>
      <c r="J108" s="468"/>
      <c r="K108" s="461"/>
      <c r="L108" s="469"/>
      <c r="M108" s="466" t="str">
        <f t="shared" si="0"/>
        <v/>
      </c>
      <c r="N108" s="467" t="str">
        <f t="shared" si="1"/>
        <v/>
      </c>
      <c r="O108" s="461"/>
      <c r="Q108" s="452"/>
    </row>
    <row r="109" spans="1:17" x14ac:dyDescent="0.25">
      <c r="A109" s="452"/>
      <c r="C109" s="461"/>
      <c r="D109" s="1065"/>
      <c r="E109" s="1065"/>
      <c r="F109" s="461"/>
      <c r="G109" s="1065"/>
      <c r="H109" s="1065"/>
      <c r="I109" s="461"/>
      <c r="J109" s="468"/>
      <c r="K109" s="461"/>
      <c r="L109" s="469"/>
      <c r="M109" s="466" t="str">
        <f t="shared" si="0"/>
        <v/>
      </c>
      <c r="N109" s="467" t="str">
        <f t="shared" si="1"/>
        <v/>
      </c>
      <c r="O109" s="461"/>
      <c r="Q109" s="452"/>
    </row>
    <row r="110" spans="1:17" x14ac:dyDescent="0.25">
      <c r="A110" s="452"/>
      <c r="C110" s="461"/>
      <c r="D110" s="1065"/>
      <c r="E110" s="1065"/>
      <c r="F110" s="461"/>
      <c r="G110" s="1065"/>
      <c r="H110" s="1065"/>
      <c r="I110" s="461"/>
      <c r="J110" s="468"/>
      <c r="K110" s="461"/>
      <c r="L110" s="469"/>
      <c r="M110" s="466" t="str">
        <f t="shared" si="0"/>
        <v/>
      </c>
      <c r="N110" s="467" t="str">
        <f t="shared" si="1"/>
        <v/>
      </c>
      <c r="O110" s="461"/>
      <c r="Q110" s="452"/>
    </row>
    <row r="111" spans="1:17" x14ac:dyDescent="0.25">
      <c r="A111" s="452"/>
      <c r="C111" s="461"/>
      <c r="D111" s="1065"/>
      <c r="E111" s="1065"/>
      <c r="F111" s="461"/>
      <c r="G111" s="1065"/>
      <c r="H111" s="1065"/>
      <c r="I111" s="461"/>
      <c r="J111" s="468"/>
      <c r="K111" s="461"/>
      <c r="L111" s="469"/>
      <c r="M111" s="466" t="str">
        <f t="shared" si="0"/>
        <v/>
      </c>
      <c r="N111" s="467" t="str">
        <f t="shared" si="1"/>
        <v/>
      </c>
      <c r="O111" s="461"/>
      <c r="Q111" s="452"/>
    </row>
    <row r="112" spans="1:17" x14ac:dyDescent="0.25">
      <c r="A112" s="452"/>
      <c r="C112" s="461"/>
      <c r="D112" s="1065"/>
      <c r="E112" s="1065"/>
      <c r="F112" s="461"/>
      <c r="G112" s="1065"/>
      <c r="H112" s="1065"/>
      <c r="I112" s="461"/>
      <c r="J112" s="468"/>
      <c r="K112" s="461"/>
      <c r="L112" s="469"/>
      <c r="M112" s="466" t="str">
        <f t="shared" si="0"/>
        <v/>
      </c>
      <c r="N112" s="467" t="str">
        <f t="shared" si="1"/>
        <v/>
      </c>
      <c r="O112" s="461"/>
      <c r="Q112" s="452"/>
    </row>
    <row r="113" spans="1:17" x14ac:dyDescent="0.25">
      <c r="A113" s="452"/>
      <c r="C113" s="461"/>
      <c r="D113" s="1065"/>
      <c r="E113" s="1065"/>
      <c r="F113" s="461"/>
      <c r="G113" s="1065"/>
      <c r="H113" s="1065"/>
      <c r="I113" s="461"/>
      <c r="J113" s="468"/>
      <c r="K113" s="461"/>
      <c r="L113" s="469"/>
      <c r="M113" s="466" t="str">
        <f t="shared" si="0"/>
        <v/>
      </c>
      <c r="N113" s="467" t="str">
        <f t="shared" si="1"/>
        <v/>
      </c>
      <c r="O113" s="461"/>
      <c r="Q113" s="452"/>
    </row>
    <row r="114" spans="1:17" x14ac:dyDescent="0.25">
      <c r="A114" s="452"/>
      <c r="C114" s="461"/>
      <c r="D114" s="1065"/>
      <c r="E114" s="1065"/>
      <c r="F114" s="461"/>
      <c r="G114" s="1065"/>
      <c r="H114" s="1065"/>
      <c r="I114" s="461"/>
      <c r="J114" s="468"/>
      <c r="K114" s="461"/>
      <c r="L114" s="469"/>
      <c r="M114" s="466" t="str">
        <f t="shared" ref="M114:M177" si="2">IF(K114="","", INDEX(CNTR_EFListSelected,MATCH(K114,CORSIA_FuelsList,0)))</f>
        <v/>
      </c>
      <c r="N114" s="467" t="str">
        <f t="shared" si="1"/>
        <v/>
      </c>
      <c r="O114" s="461"/>
      <c r="Q114" s="452"/>
    </row>
    <row r="115" spans="1:17" x14ac:dyDescent="0.25">
      <c r="A115" s="452"/>
      <c r="C115" s="461"/>
      <c r="D115" s="1065"/>
      <c r="E115" s="1065"/>
      <c r="F115" s="461"/>
      <c r="G115" s="1065"/>
      <c r="H115" s="1065"/>
      <c r="I115" s="461"/>
      <c r="J115" s="468"/>
      <c r="K115" s="461"/>
      <c r="L115" s="469"/>
      <c r="M115" s="466" t="str">
        <f t="shared" si="2"/>
        <v/>
      </c>
      <c r="N115" s="467" t="str">
        <f t="shared" ref="N115:N178" si="3">IF(COUNT(L115:M115)=2,L115*M115,"")</f>
        <v/>
      </c>
      <c r="O115" s="461"/>
      <c r="Q115" s="452"/>
    </row>
    <row r="116" spans="1:17" x14ac:dyDescent="0.25">
      <c r="A116" s="452"/>
      <c r="C116" s="461"/>
      <c r="D116" s="1065"/>
      <c r="E116" s="1065"/>
      <c r="F116" s="461"/>
      <c r="G116" s="1065"/>
      <c r="H116" s="1065"/>
      <c r="I116" s="461"/>
      <c r="J116" s="468"/>
      <c r="K116" s="461"/>
      <c r="L116" s="469"/>
      <c r="M116" s="466" t="str">
        <f t="shared" si="2"/>
        <v/>
      </c>
      <c r="N116" s="467" t="str">
        <f t="shared" si="3"/>
        <v/>
      </c>
      <c r="O116" s="461"/>
      <c r="Q116" s="452"/>
    </row>
    <row r="117" spans="1:17" x14ac:dyDescent="0.25">
      <c r="A117" s="452"/>
      <c r="C117" s="461"/>
      <c r="D117" s="1065"/>
      <c r="E117" s="1065"/>
      <c r="F117" s="461"/>
      <c r="G117" s="1065"/>
      <c r="H117" s="1065"/>
      <c r="I117" s="461"/>
      <c r="J117" s="468"/>
      <c r="K117" s="461"/>
      <c r="L117" s="469"/>
      <c r="M117" s="466" t="str">
        <f t="shared" si="2"/>
        <v/>
      </c>
      <c r="N117" s="467" t="str">
        <f t="shared" si="3"/>
        <v/>
      </c>
      <c r="O117" s="461"/>
      <c r="Q117" s="452"/>
    </row>
    <row r="118" spans="1:17" x14ac:dyDescent="0.25">
      <c r="A118" s="452"/>
      <c r="C118" s="461"/>
      <c r="D118" s="1065"/>
      <c r="E118" s="1065"/>
      <c r="F118" s="461"/>
      <c r="G118" s="1065"/>
      <c r="H118" s="1065"/>
      <c r="I118" s="461"/>
      <c r="J118" s="468"/>
      <c r="K118" s="461"/>
      <c r="L118" s="469"/>
      <c r="M118" s="466" t="str">
        <f t="shared" si="2"/>
        <v/>
      </c>
      <c r="N118" s="467" t="str">
        <f t="shared" si="3"/>
        <v/>
      </c>
      <c r="O118" s="461"/>
      <c r="Q118" s="452"/>
    </row>
    <row r="119" spans="1:17" x14ac:dyDescent="0.25">
      <c r="A119" s="452"/>
      <c r="C119" s="461"/>
      <c r="D119" s="1065"/>
      <c r="E119" s="1065"/>
      <c r="F119" s="461"/>
      <c r="G119" s="1065"/>
      <c r="H119" s="1065"/>
      <c r="I119" s="461"/>
      <c r="J119" s="468"/>
      <c r="K119" s="461"/>
      <c r="L119" s="469"/>
      <c r="M119" s="466" t="str">
        <f t="shared" si="2"/>
        <v/>
      </c>
      <c r="N119" s="467" t="str">
        <f t="shared" si="3"/>
        <v/>
      </c>
      <c r="O119" s="461"/>
      <c r="Q119" s="452"/>
    </row>
    <row r="120" spans="1:17" x14ac:dyDescent="0.25">
      <c r="A120" s="452"/>
      <c r="C120" s="461"/>
      <c r="D120" s="1065"/>
      <c r="E120" s="1065"/>
      <c r="F120" s="461"/>
      <c r="G120" s="1065"/>
      <c r="H120" s="1065"/>
      <c r="I120" s="461"/>
      <c r="J120" s="468"/>
      <c r="K120" s="461"/>
      <c r="L120" s="469"/>
      <c r="M120" s="466" t="str">
        <f t="shared" si="2"/>
        <v/>
      </c>
      <c r="N120" s="467" t="str">
        <f t="shared" si="3"/>
        <v/>
      </c>
      <c r="O120" s="461"/>
      <c r="Q120" s="452"/>
    </row>
    <row r="121" spans="1:17" x14ac:dyDescent="0.25">
      <c r="A121" s="452"/>
      <c r="C121" s="461"/>
      <c r="D121" s="1065"/>
      <c r="E121" s="1065"/>
      <c r="F121" s="461"/>
      <c r="G121" s="1065"/>
      <c r="H121" s="1065"/>
      <c r="I121" s="461"/>
      <c r="J121" s="468"/>
      <c r="K121" s="461"/>
      <c r="L121" s="469"/>
      <c r="M121" s="466" t="str">
        <f t="shared" si="2"/>
        <v/>
      </c>
      <c r="N121" s="467" t="str">
        <f t="shared" si="3"/>
        <v/>
      </c>
      <c r="O121" s="461"/>
      <c r="Q121" s="452"/>
    </row>
    <row r="122" spans="1:17" x14ac:dyDescent="0.25">
      <c r="A122" s="452"/>
      <c r="C122" s="461"/>
      <c r="D122" s="1065"/>
      <c r="E122" s="1065"/>
      <c r="F122" s="461"/>
      <c r="G122" s="1065"/>
      <c r="H122" s="1065"/>
      <c r="I122" s="461"/>
      <c r="J122" s="468"/>
      <c r="K122" s="461"/>
      <c r="L122" s="469"/>
      <c r="M122" s="466" t="str">
        <f t="shared" si="2"/>
        <v/>
      </c>
      <c r="N122" s="467" t="str">
        <f t="shared" si="3"/>
        <v/>
      </c>
      <c r="O122" s="461"/>
      <c r="Q122" s="452"/>
    </row>
    <row r="123" spans="1:17" x14ac:dyDescent="0.25">
      <c r="A123" s="452"/>
      <c r="C123" s="461"/>
      <c r="D123" s="1065"/>
      <c r="E123" s="1065"/>
      <c r="F123" s="461"/>
      <c r="G123" s="1065"/>
      <c r="H123" s="1065"/>
      <c r="I123" s="461"/>
      <c r="J123" s="468"/>
      <c r="K123" s="461"/>
      <c r="L123" s="469"/>
      <c r="M123" s="466" t="str">
        <f t="shared" si="2"/>
        <v/>
      </c>
      <c r="N123" s="467" t="str">
        <f t="shared" si="3"/>
        <v/>
      </c>
      <c r="O123" s="461"/>
      <c r="Q123" s="452"/>
    </row>
    <row r="124" spans="1:17" x14ac:dyDescent="0.25">
      <c r="A124" s="452"/>
      <c r="C124" s="461"/>
      <c r="D124" s="1065"/>
      <c r="E124" s="1065"/>
      <c r="F124" s="461"/>
      <c r="G124" s="1065"/>
      <c r="H124" s="1065"/>
      <c r="I124" s="461"/>
      <c r="J124" s="468"/>
      <c r="K124" s="461"/>
      <c r="L124" s="469"/>
      <c r="M124" s="466" t="str">
        <f t="shared" si="2"/>
        <v/>
      </c>
      <c r="N124" s="467" t="str">
        <f t="shared" si="3"/>
        <v/>
      </c>
      <c r="O124" s="461"/>
      <c r="Q124" s="452"/>
    </row>
    <row r="125" spans="1:17" x14ac:dyDescent="0.25">
      <c r="A125" s="452"/>
      <c r="C125" s="461"/>
      <c r="D125" s="1065"/>
      <c r="E125" s="1065"/>
      <c r="F125" s="461"/>
      <c r="G125" s="1065"/>
      <c r="H125" s="1065"/>
      <c r="I125" s="461"/>
      <c r="J125" s="468"/>
      <c r="K125" s="461"/>
      <c r="L125" s="469"/>
      <c r="M125" s="466" t="str">
        <f t="shared" si="2"/>
        <v/>
      </c>
      <c r="N125" s="467" t="str">
        <f t="shared" si="3"/>
        <v/>
      </c>
      <c r="O125" s="461"/>
      <c r="Q125" s="452"/>
    </row>
    <row r="126" spans="1:17" x14ac:dyDescent="0.25">
      <c r="A126" s="452"/>
      <c r="C126" s="461"/>
      <c r="D126" s="1065"/>
      <c r="E126" s="1065"/>
      <c r="F126" s="461"/>
      <c r="G126" s="1065"/>
      <c r="H126" s="1065"/>
      <c r="I126" s="461"/>
      <c r="J126" s="468"/>
      <c r="K126" s="461"/>
      <c r="L126" s="469"/>
      <c r="M126" s="466" t="str">
        <f t="shared" si="2"/>
        <v/>
      </c>
      <c r="N126" s="467" t="str">
        <f t="shared" si="3"/>
        <v/>
      </c>
      <c r="O126" s="461"/>
      <c r="Q126" s="452"/>
    </row>
    <row r="127" spans="1:17" x14ac:dyDescent="0.25">
      <c r="A127" s="452"/>
      <c r="C127" s="461"/>
      <c r="D127" s="1065"/>
      <c r="E127" s="1065"/>
      <c r="F127" s="461"/>
      <c r="G127" s="1065"/>
      <c r="H127" s="1065"/>
      <c r="I127" s="461"/>
      <c r="J127" s="468"/>
      <c r="K127" s="461"/>
      <c r="L127" s="469"/>
      <c r="M127" s="466" t="str">
        <f t="shared" si="2"/>
        <v/>
      </c>
      <c r="N127" s="467" t="str">
        <f t="shared" si="3"/>
        <v/>
      </c>
      <c r="O127" s="461"/>
      <c r="Q127" s="452"/>
    </row>
    <row r="128" spans="1:17" x14ac:dyDescent="0.25">
      <c r="A128" s="452"/>
      <c r="C128" s="461"/>
      <c r="D128" s="1065"/>
      <c r="E128" s="1065"/>
      <c r="F128" s="461"/>
      <c r="G128" s="1065"/>
      <c r="H128" s="1065"/>
      <c r="I128" s="461"/>
      <c r="J128" s="468"/>
      <c r="K128" s="461"/>
      <c r="L128" s="469"/>
      <c r="M128" s="466" t="str">
        <f t="shared" si="2"/>
        <v/>
      </c>
      <c r="N128" s="467" t="str">
        <f t="shared" si="3"/>
        <v/>
      </c>
      <c r="O128" s="461"/>
      <c r="Q128" s="452"/>
    </row>
    <row r="129" spans="1:17" x14ac:dyDescent="0.25">
      <c r="A129" s="452"/>
      <c r="C129" s="461"/>
      <c r="D129" s="1065"/>
      <c r="E129" s="1065"/>
      <c r="F129" s="461"/>
      <c r="G129" s="1065"/>
      <c r="H129" s="1065"/>
      <c r="I129" s="461"/>
      <c r="J129" s="468"/>
      <c r="K129" s="461"/>
      <c r="L129" s="469"/>
      <c r="M129" s="466" t="str">
        <f t="shared" si="2"/>
        <v/>
      </c>
      <c r="N129" s="467" t="str">
        <f t="shared" si="3"/>
        <v/>
      </c>
      <c r="O129" s="461"/>
      <c r="Q129" s="452"/>
    </row>
    <row r="130" spans="1:17" x14ac:dyDescent="0.25">
      <c r="A130" s="452"/>
      <c r="C130" s="461"/>
      <c r="D130" s="1065"/>
      <c r="E130" s="1065"/>
      <c r="F130" s="461"/>
      <c r="G130" s="1065"/>
      <c r="H130" s="1065"/>
      <c r="I130" s="461"/>
      <c r="J130" s="468"/>
      <c r="K130" s="461"/>
      <c r="L130" s="469"/>
      <c r="M130" s="466" t="str">
        <f t="shared" si="2"/>
        <v/>
      </c>
      <c r="N130" s="467" t="str">
        <f t="shared" si="3"/>
        <v/>
      </c>
      <c r="O130" s="461"/>
      <c r="Q130" s="452"/>
    </row>
    <row r="131" spans="1:17" x14ac:dyDescent="0.25">
      <c r="A131" s="452"/>
      <c r="C131" s="461"/>
      <c r="D131" s="1065"/>
      <c r="E131" s="1065"/>
      <c r="F131" s="461"/>
      <c r="G131" s="1065"/>
      <c r="H131" s="1065"/>
      <c r="I131" s="461"/>
      <c r="J131" s="468"/>
      <c r="K131" s="461"/>
      <c r="L131" s="469"/>
      <c r="M131" s="466" t="str">
        <f t="shared" si="2"/>
        <v/>
      </c>
      <c r="N131" s="467" t="str">
        <f t="shared" si="3"/>
        <v/>
      </c>
      <c r="O131" s="461"/>
      <c r="Q131" s="452"/>
    </row>
    <row r="132" spans="1:17" x14ac:dyDescent="0.25">
      <c r="A132" s="452"/>
      <c r="C132" s="461"/>
      <c r="D132" s="1065"/>
      <c r="E132" s="1065"/>
      <c r="F132" s="461"/>
      <c r="G132" s="1065"/>
      <c r="H132" s="1065"/>
      <c r="I132" s="461"/>
      <c r="J132" s="468"/>
      <c r="K132" s="461"/>
      <c r="L132" s="469"/>
      <c r="M132" s="466" t="str">
        <f t="shared" si="2"/>
        <v/>
      </c>
      <c r="N132" s="467" t="str">
        <f t="shared" si="3"/>
        <v/>
      </c>
      <c r="O132" s="461"/>
      <c r="Q132" s="452"/>
    </row>
    <row r="133" spans="1:17" x14ac:dyDescent="0.25">
      <c r="A133" s="452"/>
      <c r="C133" s="461"/>
      <c r="D133" s="1065"/>
      <c r="E133" s="1065"/>
      <c r="F133" s="461"/>
      <c r="G133" s="1065"/>
      <c r="H133" s="1065"/>
      <c r="I133" s="461"/>
      <c r="J133" s="468"/>
      <c r="K133" s="461"/>
      <c r="L133" s="469"/>
      <c r="M133" s="466" t="str">
        <f t="shared" si="2"/>
        <v/>
      </c>
      <c r="N133" s="467" t="str">
        <f t="shared" si="3"/>
        <v/>
      </c>
      <c r="O133" s="461"/>
      <c r="Q133" s="452"/>
    </row>
    <row r="134" spans="1:17" x14ac:dyDescent="0.25">
      <c r="A134" s="452"/>
      <c r="C134" s="461"/>
      <c r="D134" s="1065"/>
      <c r="E134" s="1065"/>
      <c r="F134" s="461"/>
      <c r="G134" s="1065"/>
      <c r="H134" s="1065"/>
      <c r="I134" s="461"/>
      <c r="J134" s="468"/>
      <c r="K134" s="461"/>
      <c r="L134" s="469"/>
      <c r="M134" s="466" t="str">
        <f t="shared" si="2"/>
        <v/>
      </c>
      <c r="N134" s="467" t="str">
        <f t="shared" si="3"/>
        <v/>
      </c>
      <c r="O134" s="461"/>
      <c r="Q134" s="452"/>
    </row>
    <row r="135" spans="1:17" x14ac:dyDescent="0.25">
      <c r="A135" s="452"/>
      <c r="C135" s="461"/>
      <c r="D135" s="1065"/>
      <c r="E135" s="1065"/>
      <c r="F135" s="461"/>
      <c r="G135" s="1065"/>
      <c r="H135" s="1065"/>
      <c r="I135" s="461"/>
      <c r="J135" s="468"/>
      <c r="K135" s="461"/>
      <c r="L135" s="469"/>
      <c r="M135" s="466" t="str">
        <f t="shared" si="2"/>
        <v/>
      </c>
      <c r="N135" s="467" t="str">
        <f t="shared" si="3"/>
        <v/>
      </c>
      <c r="O135" s="461"/>
      <c r="Q135" s="452"/>
    </row>
    <row r="136" spans="1:17" x14ac:dyDescent="0.25">
      <c r="A136" s="452"/>
      <c r="C136" s="461"/>
      <c r="D136" s="1065"/>
      <c r="E136" s="1065"/>
      <c r="F136" s="461"/>
      <c r="G136" s="1065"/>
      <c r="H136" s="1065"/>
      <c r="I136" s="461"/>
      <c r="J136" s="468"/>
      <c r="K136" s="461"/>
      <c r="L136" s="469"/>
      <c r="M136" s="466" t="str">
        <f t="shared" si="2"/>
        <v/>
      </c>
      <c r="N136" s="467" t="str">
        <f t="shared" si="3"/>
        <v/>
      </c>
      <c r="O136" s="461"/>
      <c r="Q136" s="452"/>
    </row>
    <row r="137" spans="1:17" x14ac:dyDescent="0.25">
      <c r="A137" s="452"/>
      <c r="C137" s="461"/>
      <c r="D137" s="1065"/>
      <c r="E137" s="1065"/>
      <c r="F137" s="461"/>
      <c r="G137" s="1065"/>
      <c r="H137" s="1065"/>
      <c r="I137" s="461"/>
      <c r="J137" s="468"/>
      <c r="K137" s="461"/>
      <c r="L137" s="469"/>
      <c r="M137" s="466" t="str">
        <f t="shared" si="2"/>
        <v/>
      </c>
      <c r="N137" s="467" t="str">
        <f t="shared" si="3"/>
        <v/>
      </c>
      <c r="O137" s="461"/>
      <c r="Q137" s="452"/>
    </row>
    <row r="138" spans="1:17" x14ac:dyDescent="0.25">
      <c r="A138" s="452"/>
      <c r="C138" s="461"/>
      <c r="D138" s="1065"/>
      <c r="E138" s="1065"/>
      <c r="F138" s="461"/>
      <c r="G138" s="1065"/>
      <c r="H138" s="1065"/>
      <c r="I138" s="461"/>
      <c r="J138" s="468"/>
      <c r="K138" s="461"/>
      <c r="L138" s="469"/>
      <c r="M138" s="466" t="str">
        <f t="shared" si="2"/>
        <v/>
      </c>
      <c r="N138" s="467" t="str">
        <f t="shared" si="3"/>
        <v/>
      </c>
      <c r="O138" s="461"/>
      <c r="Q138" s="452"/>
    </row>
    <row r="139" spans="1:17" x14ac:dyDescent="0.25">
      <c r="A139" s="452"/>
      <c r="C139" s="461"/>
      <c r="D139" s="1065"/>
      <c r="E139" s="1065"/>
      <c r="F139" s="461"/>
      <c r="G139" s="1065"/>
      <c r="H139" s="1065"/>
      <c r="I139" s="461"/>
      <c r="J139" s="468"/>
      <c r="K139" s="461"/>
      <c r="L139" s="469"/>
      <c r="M139" s="466" t="str">
        <f t="shared" si="2"/>
        <v/>
      </c>
      <c r="N139" s="467" t="str">
        <f t="shared" si="3"/>
        <v/>
      </c>
      <c r="O139" s="461"/>
      <c r="Q139" s="452"/>
    </row>
    <row r="140" spans="1:17" x14ac:dyDescent="0.25">
      <c r="A140" s="452"/>
      <c r="C140" s="461"/>
      <c r="D140" s="1065"/>
      <c r="E140" s="1065"/>
      <c r="F140" s="461"/>
      <c r="G140" s="1065"/>
      <c r="H140" s="1065"/>
      <c r="I140" s="461"/>
      <c r="J140" s="468"/>
      <c r="K140" s="461"/>
      <c r="L140" s="469"/>
      <c r="M140" s="466" t="str">
        <f t="shared" si="2"/>
        <v/>
      </c>
      <c r="N140" s="467" t="str">
        <f t="shared" si="3"/>
        <v/>
      </c>
      <c r="O140" s="461"/>
      <c r="Q140" s="452"/>
    </row>
    <row r="141" spans="1:17" x14ac:dyDescent="0.25">
      <c r="A141" s="452"/>
      <c r="C141" s="461"/>
      <c r="D141" s="1065"/>
      <c r="E141" s="1065"/>
      <c r="F141" s="461"/>
      <c r="G141" s="1065"/>
      <c r="H141" s="1065"/>
      <c r="I141" s="461"/>
      <c r="J141" s="468"/>
      <c r="K141" s="461"/>
      <c r="L141" s="469"/>
      <c r="M141" s="466" t="str">
        <f t="shared" si="2"/>
        <v/>
      </c>
      <c r="N141" s="467" t="str">
        <f t="shared" si="3"/>
        <v/>
      </c>
      <c r="O141" s="461"/>
      <c r="Q141" s="452"/>
    </row>
    <row r="142" spans="1:17" x14ac:dyDescent="0.25">
      <c r="A142" s="452"/>
      <c r="C142" s="461"/>
      <c r="D142" s="1065"/>
      <c r="E142" s="1065"/>
      <c r="F142" s="461"/>
      <c r="G142" s="1065"/>
      <c r="H142" s="1065"/>
      <c r="I142" s="461"/>
      <c r="J142" s="468"/>
      <c r="K142" s="461"/>
      <c r="L142" s="469"/>
      <c r="M142" s="466" t="str">
        <f t="shared" si="2"/>
        <v/>
      </c>
      <c r="N142" s="467" t="str">
        <f t="shared" si="3"/>
        <v/>
      </c>
      <c r="O142" s="461"/>
      <c r="Q142" s="452"/>
    </row>
    <row r="143" spans="1:17" x14ac:dyDescent="0.25">
      <c r="A143" s="452"/>
      <c r="C143" s="461"/>
      <c r="D143" s="1065"/>
      <c r="E143" s="1065"/>
      <c r="F143" s="461"/>
      <c r="G143" s="1065"/>
      <c r="H143" s="1065"/>
      <c r="I143" s="461"/>
      <c r="J143" s="468"/>
      <c r="K143" s="461"/>
      <c r="L143" s="469"/>
      <c r="M143" s="466" t="str">
        <f t="shared" si="2"/>
        <v/>
      </c>
      <c r="N143" s="467" t="str">
        <f t="shared" si="3"/>
        <v/>
      </c>
      <c r="O143" s="461"/>
      <c r="Q143" s="452"/>
    </row>
    <row r="144" spans="1:17" x14ac:dyDescent="0.25">
      <c r="A144" s="452"/>
      <c r="C144" s="461"/>
      <c r="D144" s="1065"/>
      <c r="E144" s="1065"/>
      <c r="F144" s="461"/>
      <c r="G144" s="1065"/>
      <c r="H144" s="1065"/>
      <c r="I144" s="461"/>
      <c r="J144" s="468"/>
      <c r="K144" s="461"/>
      <c r="L144" s="469"/>
      <c r="M144" s="466" t="str">
        <f t="shared" si="2"/>
        <v/>
      </c>
      <c r="N144" s="467" t="str">
        <f t="shared" si="3"/>
        <v/>
      </c>
      <c r="O144" s="461"/>
      <c r="Q144" s="452"/>
    </row>
    <row r="145" spans="1:17" x14ac:dyDescent="0.25">
      <c r="A145" s="452"/>
      <c r="C145" s="461"/>
      <c r="D145" s="1065"/>
      <c r="E145" s="1065"/>
      <c r="F145" s="461"/>
      <c r="G145" s="1065"/>
      <c r="H145" s="1065"/>
      <c r="I145" s="461"/>
      <c r="J145" s="468"/>
      <c r="K145" s="461"/>
      <c r="L145" s="469"/>
      <c r="M145" s="466" t="str">
        <f t="shared" si="2"/>
        <v/>
      </c>
      <c r="N145" s="467" t="str">
        <f t="shared" si="3"/>
        <v/>
      </c>
      <c r="O145" s="461"/>
      <c r="Q145" s="452"/>
    </row>
    <row r="146" spans="1:17" x14ac:dyDescent="0.25">
      <c r="A146" s="452"/>
      <c r="C146" s="461"/>
      <c r="D146" s="1065"/>
      <c r="E146" s="1065"/>
      <c r="F146" s="461"/>
      <c r="G146" s="1065"/>
      <c r="H146" s="1065"/>
      <c r="I146" s="461"/>
      <c r="J146" s="468"/>
      <c r="K146" s="461"/>
      <c r="L146" s="469"/>
      <c r="M146" s="466" t="str">
        <f t="shared" si="2"/>
        <v/>
      </c>
      <c r="N146" s="467" t="str">
        <f t="shared" si="3"/>
        <v/>
      </c>
      <c r="O146" s="461"/>
      <c r="Q146" s="452"/>
    </row>
    <row r="147" spans="1:17" x14ac:dyDescent="0.25">
      <c r="A147" s="452"/>
      <c r="C147" s="461"/>
      <c r="D147" s="1065"/>
      <c r="E147" s="1065"/>
      <c r="F147" s="461"/>
      <c r="G147" s="1065"/>
      <c r="H147" s="1065"/>
      <c r="I147" s="461"/>
      <c r="J147" s="468"/>
      <c r="K147" s="461"/>
      <c r="L147" s="469"/>
      <c r="M147" s="466" t="str">
        <f t="shared" si="2"/>
        <v/>
      </c>
      <c r="N147" s="467" t="str">
        <f t="shared" si="3"/>
        <v/>
      </c>
      <c r="O147" s="461"/>
      <c r="Q147" s="452"/>
    </row>
    <row r="148" spans="1:17" x14ac:dyDescent="0.25">
      <c r="A148" s="452"/>
      <c r="C148" s="461"/>
      <c r="D148" s="1065"/>
      <c r="E148" s="1065"/>
      <c r="F148" s="461"/>
      <c r="G148" s="1065"/>
      <c r="H148" s="1065"/>
      <c r="I148" s="461"/>
      <c r="J148" s="468"/>
      <c r="K148" s="461"/>
      <c r="L148" s="469"/>
      <c r="M148" s="466" t="str">
        <f t="shared" si="2"/>
        <v/>
      </c>
      <c r="N148" s="467" t="str">
        <f t="shared" si="3"/>
        <v/>
      </c>
      <c r="O148" s="461"/>
      <c r="Q148" s="452"/>
    </row>
    <row r="149" spans="1:17" x14ac:dyDescent="0.25">
      <c r="A149" s="452"/>
      <c r="C149" s="461"/>
      <c r="D149" s="1065"/>
      <c r="E149" s="1065"/>
      <c r="F149" s="461"/>
      <c r="G149" s="1065"/>
      <c r="H149" s="1065"/>
      <c r="I149" s="461"/>
      <c r="J149" s="468"/>
      <c r="K149" s="461"/>
      <c r="L149" s="469"/>
      <c r="M149" s="466" t="str">
        <f t="shared" si="2"/>
        <v/>
      </c>
      <c r="N149" s="467" t="str">
        <f t="shared" si="3"/>
        <v/>
      </c>
      <c r="O149" s="461"/>
      <c r="Q149" s="452"/>
    </row>
    <row r="150" spans="1:17" x14ac:dyDescent="0.25">
      <c r="A150" s="452"/>
      <c r="C150" s="461"/>
      <c r="D150" s="1065"/>
      <c r="E150" s="1065"/>
      <c r="F150" s="461"/>
      <c r="G150" s="1065"/>
      <c r="H150" s="1065"/>
      <c r="I150" s="461"/>
      <c r="J150" s="468"/>
      <c r="K150" s="461"/>
      <c r="L150" s="469"/>
      <c r="M150" s="466" t="str">
        <f t="shared" si="2"/>
        <v/>
      </c>
      <c r="N150" s="467" t="str">
        <f t="shared" si="3"/>
        <v/>
      </c>
      <c r="O150" s="461"/>
      <c r="Q150" s="452"/>
    </row>
    <row r="151" spans="1:17" x14ac:dyDescent="0.25">
      <c r="A151" s="452"/>
      <c r="C151" s="461"/>
      <c r="D151" s="1065"/>
      <c r="E151" s="1065"/>
      <c r="F151" s="461"/>
      <c r="G151" s="1065"/>
      <c r="H151" s="1065"/>
      <c r="I151" s="461"/>
      <c r="J151" s="468"/>
      <c r="K151" s="461"/>
      <c r="L151" s="469"/>
      <c r="M151" s="466" t="str">
        <f t="shared" si="2"/>
        <v/>
      </c>
      <c r="N151" s="467" t="str">
        <f t="shared" si="3"/>
        <v/>
      </c>
      <c r="O151" s="461"/>
      <c r="Q151" s="452"/>
    </row>
    <row r="152" spans="1:17" x14ac:dyDescent="0.25">
      <c r="A152" s="452"/>
      <c r="C152" s="461"/>
      <c r="D152" s="1065"/>
      <c r="E152" s="1065"/>
      <c r="F152" s="461"/>
      <c r="G152" s="1065"/>
      <c r="H152" s="1065"/>
      <c r="I152" s="461"/>
      <c r="J152" s="468"/>
      <c r="K152" s="461"/>
      <c r="L152" s="469"/>
      <c r="M152" s="466" t="str">
        <f t="shared" si="2"/>
        <v/>
      </c>
      <c r="N152" s="467" t="str">
        <f t="shared" si="3"/>
        <v/>
      </c>
      <c r="O152" s="461"/>
      <c r="Q152" s="452"/>
    </row>
    <row r="153" spans="1:17" x14ac:dyDescent="0.25">
      <c r="A153" s="452"/>
      <c r="C153" s="461"/>
      <c r="D153" s="1065"/>
      <c r="E153" s="1065"/>
      <c r="F153" s="461"/>
      <c r="G153" s="1065"/>
      <c r="H153" s="1065"/>
      <c r="I153" s="461"/>
      <c r="J153" s="468"/>
      <c r="K153" s="461"/>
      <c r="L153" s="469"/>
      <c r="M153" s="466" t="str">
        <f t="shared" si="2"/>
        <v/>
      </c>
      <c r="N153" s="467" t="str">
        <f t="shared" si="3"/>
        <v/>
      </c>
      <c r="O153" s="461"/>
      <c r="Q153" s="452"/>
    </row>
    <row r="154" spans="1:17" x14ac:dyDescent="0.25">
      <c r="A154" s="452"/>
      <c r="C154" s="461"/>
      <c r="D154" s="1065"/>
      <c r="E154" s="1065"/>
      <c r="F154" s="461"/>
      <c r="G154" s="1065"/>
      <c r="H154" s="1065"/>
      <c r="I154" s="461"/>
      <c r="J154" s="468"/>
      <c r="K154" s="461"/>
      <c r="L154" s="469"/>
      <c r="M154" s="466" t="str">
        <f t="shared" si="2"/>
        <v/>
      </c>
      <c r="N154" s="467" t="str">
        <f t="shared" si="3"/>
        <v/>
      </c>
      <c r="O154" s="461"/>
      <c r="Q154" s="452"/>
    </row>
    <row r="155" spans="1:17" x14ac:dyDescent="0.25">
      <c r="A155" s="452"/>
      <c r="C155" s="461"/>
      <c r="D155" s="1065"/>
      <c r="E155" s="1065"/>
      <c r="F155" s="461"/>
      <c r="G155" s="1065"/>
      <c r="H155" s="1065"/>
      <c r="I155" s="461"/>
      <c r="J155" s="468"/>
      <c r="K155" s="461"/>
      <c r="L155" s="469"/>
      <c r="M155" s="466" t="str">
        <f t="shared" si="2"/>
        <v/>
      </c>
      <c r="N155" s="467" t="str">
        <f t="shared" si="3"/>
        <v/>
      </c>
      <c r="O155" s="461"/>
      <c r="Q155" s="452"/>
    </row>
    <row r="156" spans="1:17" x14ac:dyDescent="0.25">
      <c r="A156" s="452"/>
      <c r="C156" s="461"/>
      <c r="D156" s="1065"/>
      <c r="E156" s="1065"/>
      <c r="F156" s="461"/>
      <c r="G156" s="1065"/>
      <c r="H156" s="1065"/>
      <c r="I156" s="461"/>
      <c r="J156" s="468"/>
      <c r="K156" s="461"/>
      <c r="L156" s="469"/>
      <c r="M156" s="466" t="str">
        <f t="shared" si="2"/>
        <v/>
      </c>
      <c r="N156" s="467" t="str">
        <f t="shared" si="3"/>
        <v/>
      </c>
      <c r="O156" s="461"/>
      <c r="Q156" s="452"/>
    </row>
    <row r="157" spans="1:17" x14ac:dyDescent="0.25">
      <c r="A157" s="452"/>
      <c r="C157" s="461"/>
      <c r="D157" s="1065"/>
      <c r="E157" s="1065"/>
      <c r="F157" s="461"/>
      <c r="G157" s="1065"/>
      <c r="H157" s="1065"/>
      <c r="I157" s="461"/>
      <c r="J157" s="468"/>
      <c r="K157" s="461"/>
      <c r="L157" s="469"/>
      <c r="M157" s="466" t="str">
        <f t="shared" si="2"/>
        <v/>
      </c>
      <c r="N157" s="467" t="str">
        <f t="shared" si="3"/>
        <v/>
      </c>
      <c r="O157" s="461"/>
      <c r="Q157" s="452"/>
    </row>
    <row r="158" spans="1:17" x14ac:dyDescent="0.25">
      <c r="A158" s="452"/>
      <c r="C158" s="461"/>
      <c r="D158" s="1065"/>
      <c r="E158" s="1065"/>
      <c r="F158" s="461"/>
      <c r="G158" s="1065"/>
      <c r="H158" s="1065"/>
      <c r="I158" s="461"/>
      <c r="J158" s="468"/>
      <c r="K158" s="461"/>
      <c r="L158" s="469"/>
      <c r="M158" s="466" t="str">
        <f t="shared" si="2"/>
        <v/>
      </c>
      <c r="N158" s="467" t="str">
        <f t="shared" si="3"/>
        <v/>
      </c>
      <c r="O158" s="461"/>
      <c r="Q158" s="452"/>
    </row>
    <row r="159" spans="1:17" x14ac:dyDescent="0.25">
      <c r="A159" s="452"/>
      <c r="C159" s="461"/>
      <c r="D159" s="1065"/>
      <c r="E159" s="1065"/>
      <c r="F159" s="461"/>
      <c r="G159" s="1065"/>
      <c r="H159" s="1065"/>
      <c r="I159" s="461"/>
      <c r="J159" s="468"/>
      <c r="K159" s="461"/>
      <c r="L159" s="469"/>
      <c r="M159" s="466" t="str">
        <f t="shared" si="2"/>
        <v/>
      </c>
      <c r="N159" s="467" t="str">
        <f t="shared" si="3"/>
        <v/>
      </c>
      <c r="O159" s="461"/>
      <c r="Q159" s="452"/>
    </row>
    <row r="160" spans="1:17" x14ac:dyDescent="0.25">
      <c r="A160" s="452"/>
      <c r="C160" s="461"/>
      <c r="D160" s="1065"/>
      <c r="E160" s="1065"/>
      <c r="F160" s="461"/>
      <c r="G160" s="1065"/>
      <c r="H160" s="1065"/>
      <c r="I160" s="461"/>
      <c r="J160" s="468"/>
      <c r="K160" s="461"/>
      <c r="L160" s="469"/>
      <c r="M160" s="466" t="str">
        <f t="shared" si="2"/>
        <v/>
      </c>
      <c r="N160" s="467" t="str">
        <f t="shared" si="3"/>
        <v/>
      </c>
      <c r="O160" s="461"/>
      <c r="Q160" s="452"/>
    </row>
    <row r="161" spans="1:17" x14ac:dyDescent="0.25">
      <c r="A161" s="452"/>
      <c r="C161" s="461"/>
      <c r="D161" s="1065"/>
      <c r="E161" s="1065"/>
      <c r="F161" s="461"/>
      <c r="G161" s="1065"/>
      <c r="H161" s="1065"/>
      <c r="I161" s="461"/>
      <c r="J161" s="468"/>
      <c r="K161" s="461"/>
      <c r="L161" s="469"/>
      <c r="M161" s="466" t="str">
        <f t="shared" si="2"/>
        <v/>
      </c>
      <c r="N161" s="467" t="str">
        <f t="shared" si="3"/>
        <v/>
      </c>
      <c r="O161" s="461"/>
      <c r="Q161" s="452"/>
    </row>
    <row r="162" spans="1:17" x14ac:dyDescent="0.25">
      <c r="A162" s="452"/>
      <c r="C162" s="461"/>
      <c r="D162" s="1065"/>
      <c r="E162" s="1065"/>
      <c r="F162" s="461"/>
      <c r="G162" s="1065"/>
      <c r="H162" s="1065"/>
      <c r="I162" s="461"/>
      <c r="J162" s="468"/>
      <c r="K162" s="461"/>
      <c r="L162" s="469"/>
      <c r="M162" s="466" t="str">
        <f t="shared" si="2"/>
        <v/>
      </c>
      <c r="N162" s="467" t="str">
        <f t="shared" si="3"/>
        <v/>
      </c>
      <c r="O162" s="461"/>
      <c r="Q162" s="452"/>
    </row>
    <row r="163" spans="1:17" x14ac:dyDescent="0.25">
      <c r="A163" s="452"/>
      <c r="C163" s="461"/>
      <c r="D163" s="1065"/>
      <c r="E163" s="1065"/>
      <c r="F163" s="461"/>
      <c r="G163" s="1065"/>
      <c r="H163" s="1065"/>
      <c r="I163" s="461"/>
      <c r="J163" s="468"/>
      <c r="K163" s="461"/>
      <c r="L163" s="469"/>
      <c r="M163" s="466" t="str">
        <f t="shared" si="2"/>
        <v/>
      </c>
      <c r="N163" s="467" t="str">
        <f t="shared" si="3"/>
        <v/>
      </c>
      <c r="O163" s="461"/>
      <c r="Q163" s="452"/>
    </row>
    <row r="164" spans="1:17" x14ac:dyDescent="0.25">
      <c r="A164" s="452"/>
      <c r="C164" s="461"/>
      <c r="D164" s="1065"/>
      <c r="E164" s="1065"/>
      <c r="F164" s="461"/>
      <c r="G164" s="1065"/>
      <c r="H164" s="1065"/>
      <c r="I164" s="461"/>
      <c r="J164" s="468"/>
      <c r="K164" s="461"/>
      <c r="L164" s="469"/>
      <c r="M164" s="466" t="str">
        <f t="shared" si="2"/>
        <v/>
      </c>
      <c r="N164" s="467" t="str">
        <f t="shared" si="3"/>
        <v/>
      </c>
      <c r="O164" s="461"/>
      <c r="Q164" s="452"/>
    </row>
    <row r="165" spans="1:17" x14ac:dyDescent="0.25">
      <c r="A165" s="452"/>
      <c r="C165" s="461"/>
      <c r="D165" s="1065"/>
      <c r="E165" s="1065"/>
      <c r="F165" s="461"/>
      <c r="G165" s="1065"/>
      <c r="H165" s="1065"/>
      <c r="I165" s="461"/>
      <c r="J165" s="468"/>
      <c r="K165" s="461"/>
      <c r="L165" s="469"/>
      <c r="M165" s="466" t="str">
        <f t="shared" si="2"/>
        <v/>
      </c>
      <c r="N165" s="467" t="str">
        <f t="shared" si="3"/>
        <v/>
      </c>
      <c r="O165" s="461"/>
      <c r="Q165" s="452"/>
    </row>
    <row r="166" spans="1:17" x14ac:dyDescent="0.25">
      <c r="A166" s="452"/>
      <c r="C166" s="461"/>
      <c r="D166" s="1065"/>
      <c r="E166" s="1065"/>
      <c r="F166" s="461"/>
      <c r="G166" s="1065"/>
      <c r="H166" s="1065"/>
      <c r="I166" s="461"/>
      <c r="J166" s="468"/>
      <c r="K166" s="461"/>
      <c r="L166" s="469"/>
      <c r="M166" s="466" t="str">
        <f t="shared" si="2"/>
        <v/>
      </c>
      <c r="N166" s="467" t="str">
        <f t="shared" si="3"/>
        <v/>
      </c>
      <c r="O166" s="461"/>
      <c r="Q166" s="452"/>
    </row>
    <row r="167" spans="1:17" x14ac:dyDescent="0.25">
      <c r="A167" s="452"/>
      <c r="C167" s="461"/>
      <c r="D167" s="1065"/>
      <c r="E167" s="1065"/>
      <c r="F167" s="461"/>
      <c r="G167" s="1065"/>
      <c r="H167" s="1065"/>
      <c r="I167" s="461"/>
      <c r="J167" s="468"/>
      <c r="K167" s="461"/>
      <c r="L167" s="469"/>
      <c r="M167" s="466" t="str">
        <f t="shared" si="2"/>
        <v/>
      </c>
      <c r="N167" s="467" t="str">
        <f t="shared" si="3"/>
        <v/>
      </c>
      <c r="O167" s="461"/>
      <c r="Q167" s="452"/>
    </row>
    <row r="168" spans="1:17" x14ac:dyDescent="0.25">
      <c r="A168" s="452"/>
      <c r="C168" s="461"/>
      <c r="D168" s="1065"/>
      <c r="E168" s="1065"/>
      <c r="F168" s="461"/>
      <c r="G168" s="1065"/>
      <c r="H168" s="1065"/>
      <c r="I168" s="461"/>
      <c r="J168" s="468"/>
      <c r="K168" s="461"/>
      <c r="L168" s="469"/>
      <c r="M168" s="466" t="str">
        <f t="shared" si="2"/>
        <v/>
      </c>
      <c r="N168" s="467" t="str">
        <f t="shared" si="3"/>
        <v/>
      </c>
      <c r="O168" s="461"/>
      <c r="Q168" s="452"/>
    </row>
    <row r="169" spans="1:17" x14ac:dyDescent="0.25">
      <c r="A169" s="452"/>
      <c r="C169" s="461"/>
      <c r="D169" s="1065"/>
      <c r="E169" s="1065"/>
      <c r="F169" s="461"/>
      <c r="G169" s="1065"/>
      <c r="H169" s="1065"/>
      <c r="I169" s="461"/>
      <c r="J169" s="468"/>
      <c r="K169" s="461"/>
      <c r="L169" s="469"/>
      <c r="M169" s="466" t="str">
        <f t="shared" si="2"/>
        <v/>
      </c>
      <c r="N169" s="467" t="str">
        <f t="shared" si="3"/>
        <v/>
      </c>
      <c r="O169" s="461"/>
      <c r="Q169" s="452"/>
    </row>
    <row r="170" spans="1:17" x14ac:dyDescent="0.25">
      <c r="A170" s="452"/>
      <c r="C170" s="461"/>
      <c r="D170" s="1065"/>
      <c r="E170" s="1065"/>
      <c r="F170" s="461"/>
      <c r="G170" s="1065"/>
      <c r="H170" s="1065"/>
      <c r="I170" s="461"/>
      <c r="J170" s="468"/>
      <c r="K170" s="461"/>
      <c r="L170" s="469"/>
      <c r="M170" s="466" t="str">
        <f t="shared" si="2"/>
        <v/>
      </c>
      <c r="N170" s="467" t="str">
        <f t="shared" si="3"/>
        <v/>
      </c>
      <c r="O170" s="461"/>
      <c r="Q170" s="452"/>
    </row>
    <row r="171" spans="1:17" x14ac:dyDescent="0.25">
      <c r="A171" s="452"/>
      <c r="C171" s="461"/>
      <c r="D171" s="1065"/>
      <c r="E171" s="1065"/>
      <c r="F171" s="461"/>
      <c r="G171" s="1065"/>
      <c r="H171" s="1065"/>
      <c r="I171" s="461"/>
      <c r="J171" s="468"/>
      <c r="K171" s="461"/>
      <c r="L171" s="469"/>
      <c r="M171" s="466" t="str">
        <f t="shared" si="2"/>
        <v/>
      </c>
      <c r="N171" s="467" t="str">
        <f t="shared" si="3"/>
        <v/>
      </c>
      <c r="O171" s="461"/>
      <c r="Q171" s="452"/>
    </row>
    <row r="172" spans="1:17" x14ac:dyDescent="0.25">
      <c r="A172" s="452"/>
      <c r="C172" s="461"/>
      <c r="D172" s="1065"/>
      <c r="E172" s="1065"/>
      <c r="F172" s="461"/>
      <c r="G172" s="1065"/>
      <c r="H172" s="1065"/>
      <c r="I172" s="461"/>
      <c r="J172" s="468"/>
      <c r="K172" s="461"/>
      <c r="L172" s="469"/>
      <c r="M172" s="466" t="str">
        <f t="shared" si="2"/>
        <v/>
      </c>
      <c r="N172" s="467" t="str">
        <f t="shared" si="3"/>
        <v/>
      </c>
      <c r="O172" s="461"/>
      <c r="Q172" s="452"/>
    </row>
    <row r="173" spans="1:17" x14ac:dyDescent="0.25">
      <c r="A173" s="452"/>
      <c r="C173" s="461"/>
      <c r="D173" s="1065"/>
      <c r="E173" s="1065"/>
      <c r="F173" s="461"/>
      <c r="G173" s="1065"/>
      <c r="H173" s="1065"/>
      <c r="I173" s="461"/>
      <c r="J173" s="468"/>
      <c r="K173" s="461"/>
      <c r="L173" s="469"/>
      <c r="M173" s="466" t="str">
        <f t="shared" si="2"/>
        <v/>
      </c>
      <c r="N173" s="467" t="str">
        <f t="shared" si="3"/>
        <v/>
      </c>
      <c r="O173" s="461"/>
      <c r="Q173" s="452"/>
    </row>
    <row r="174" spans="1:17" x14ac:dyDescent="0.25">
      <c r="A174" s="452"/>
      <c r="C174" s="461"/>
      <c r="D174" s="1065"/>
      <c r="E174" s="1065"/>
      <c r="F174" s="461"/>
      <c r="G174" s="1065"/>
      <c r="H174" s="1065"/>
      <c r="I174" s="461"/>
      <c r="J174" s="468"/>
      <c r="K174" s="461"/>
      <c r="L174" s="469"/>
      <c r="M174" s="466" t="str">
        <f t="shared" si="2"/>
        <v/>
      </c>
      <c r="N174" s="467" t="str">
        <f t="shared" si="3"/>
        <v/>
      </c>
      <c r="O174" s="461"/>
      <c r="Q174" s="452"/>
    </row>
    <row r="175" spans="1:17" x14ac:dyDescent="0.25">
      <c r="A175" s="452"/>
      <c r="C175" s="461"/>
      <c r="D175" s="1065"/>
      <c r="E175" s="1065"/>
      <c r="F175" s="461"/>
      <c r="G175" s="1065"/>
      <c r="H175" s="1065"/>
      <c r="I175" s="461"/>
      <c r="J175" s="468"/>
      <c r="K175" s="461"/>
      <c r="L175" s="469"/>
      <c r="M175" s="466" t="str">
        <f t="shared" si="2"/>
        <v/>
      </c>
      <c r="N175" s="467" t="str">
        <f t="shared" si="3"/>
        <v/>
      </c>
      <c r="O175" s="461"/>
      <c r="Q175" s="452"/>
    </row>
    <row r="176" spans="1:17" x14ac:dyDescent="0.25">
      <c r="A176" s="452"/>
      <c r="C176" s="461"/>
      <c r="D176" s="1065"/>
      <c r="E176" s="1065"/>
      <c r="F176" s="461"/>
      <c r="G176" s="1065"/>
      <c r="H176" s="1065"/>
      <c r="I176" s="461"/>
      <c r="J176" s="468"/>
      <c r="K176" s="461"/>
      <c r="L176" s="469"/>
      <c r="M176" s="466" t="str">
        <f t="shared" si="2"/>
        <v/>
      </c>
      <c r="N176" s="467" t="str">
        <f t="shared" si="3"/>
        <v/>
      </c>
      <c r="O176" s="461"/>
      <c r="Q176" s="452"/>
    </row>
    <row r="177" spans="1:17" x14ac:dyDescent="0.25">
      <c r="A177" s="452"/>
      <c r="C177" s="461"/>
      <c r="D177" s="1065"/>
      <c r="E177" s="1065"/>
      <c r="F177" s="461"/>
      <c r="G177" s="1065"/>
      <c r="H177" s="1065"/>
      <c r="I177" s="461"/>
      <c r="J177" s="468"/>
      <c r="K177" s="461"/>
      <c r="L177" s="469"/>
      <c r="M177" s="466" t="str">
        <f t="shared" si="2"/>
        <v/>
      </c>
      <c r="N177" s="467" t="str">
        <f t="shared" si="3"/>
        <v/>
      </c>
      <c r="O177" s="461"/>
      <c r="Q177" s="452"/>
    </row>
    <row r="178" spans="1:17" x14ac:dyDescent="0.25">
      <c r="A178" s="452"/>
      <c r="C178" s="461"/>
      <c r="D178" s="1065"/>
      <c r="E178" s="1065"/>
      <c r="F178" s="461"/>
      <c r="G178" s="1065"/>
      <c r="H178" s="1065"/>
      <c r="I178" s="461"/>
      <c r="J178" s="468"/>
      <c r="K178" s="461"/>
      <c r="L178" s="469"/>
      <c r="M178" s="466" t="str">
        <f t="shared" ref="M178:M241" si="4">IF(K178="","", INDEX(CNTR_EFListSelected,MATCH(K178,CORSIA_FuelsList,0)))</f>
        <v/>
      </c>
      <c r="N178" s="467" t="str">
        <f t="shared" si="3"/>
        <v/>
      </c>
      <c r="O178" s="461"/>
      <c r="Q178" s="452"/>
    </row>
    <row r="179" spans="1:17" x14ac:dyDescent="0.25">
      <c r="A179" s="452"/>
      <c r="C179" s="461"/>
      <c r="D179" s="1065"/>
      <c r="E179" s="1065"/>
      <c r="F179" s="461"/>
      <c r="G179" s="1065"/>
      <c r="H179" s="1065"/>
      <c r="I179" s="461"/>
      <c r="J179" s="468"/>
      <c r="K179" s="461"/>
      <c r="L179" s="469"/>
      <c r="M179" s="466" t="str">
        <f t="shared" si="4"/>
        <v/>
      </c>
      <c r="N179" s="467" t="str">
        <f t="shared" ref="N179:N242" si="5">IF(COUNT(L179:M179)=2,L179*M179,"")</f>
        <v/>
      </c>
      <c r="O179" s="461"/>
      <c r="Q179" s="452"/>
    </row>
    <row r="180" spans="1:17" x14ac:dyDescent="0.25">
      <c r="A180" s="452"/>
      <c r="C180" s="461"/>
      <c r="D180" s="1065"/>
      <c r="E180" s="1065"/>
      <c r="F180" s="461"/>
      <c r="G180" s="1065"/>
      <c r="H180" s="1065"/>
      <c r="I180" s="461"/>
      <c r="J180" s="468"/>
      <c r="K180" s="461"/>
      <c r="L180" s="469"/>
      <c r="M180" s="466" t="str">
        <f t="shared" si="4"/>
        <v/>
      </c>
      <c r="N180" s="467" t="str">
        <f t="shared" si="5"/>
        <v/>
      </c>
      <c r="O180" s="461"/>
      <c r="Q180" s="452"/>
    </row>
    <row r="181" spans="1:17" x14ac:dyDescent="0.25">
      <c r="A181" s="452"/>
      <c r="C181" s="461"/>
      <c r="D181" s="1065"/>
      <c r="E181" s="1065"/>
      <c r="F181" s="461"/>
      <c r="G181" s="1065"/>
      <c r="H181" s="1065"/>
      <c r="I181" s="461"/>
      <c r="J181" s="468"/>
      <c r="K181" s="461"/>
      <c r="L181" s="469"/>
      <c r="M181" s="466" t="str">
        <f t="shared" si="4"/>
        <v/>
      </c>
      <c r="N181" s="467" t="str">
        <f t="shared" si="5"/>
        <v/>
      </c>
      <c r="O181" s="461"/>
      <c r="Q181" s="452"/>
    </row>
    <row r="182" spans="1:17" x14ac:dyDescent="0.25">
      <c r="A182" s="452"/>
      <c r="C182" s="461"/>
      <c r="D182" s="1065"/>
      <c r="E182" s="1065"/>
      <c r="F182" s="461"/>
      <c r="G182" s="1065"/>
      <c r="H182" s="1065"/>
      <c r="I182" s="461"/>
      <c r="J182" s="468"/>
      <c r="K182" s="461"/>
      <c r="L182" s="469"/>
      <c r="M182" s="466" t="str">
        <f t="shared" si="4"/>
        <v/>
      </c>
      <c r="N182" s="467" t="str">
        <f t="shared" si="5"/>
        <v/>
      </c>
      <c r="O182" s="461"/>
      <c r="Q182" s="452"/>
    </row>
    <row r="183" spans="1:17" x14ac:dyDescent="0.25">
      <c r="A183" s="452"/>
      <c r="C183" s="461"/>
      <c r="D183" s="1065"/>
      <c r="E183" s="1065"/>
      <c r="F183" s="461"/>
      <c r="G183" s="1065"/>
      <c r="H183" s="1065"/>
      <c r="I183" s="461"/>
      <c r="J183" s="468"/>
      <c r="K183" s="461"/>
      <c r="L183" s="469"/>
      <c r="M183" s="466" t="str">
        <f t="shared" si="4"/>
        <v/>
      </c>
      <c r="N183" s="467" t="str">
        <f t="shared" si="5"/>
        <v/>
      </c>
      <c r="O183" s="461"/>
      <c r="Q183" s="452"/>
    </row>
    <row r="184" spans="1:17" x14ac:dyDescent="0.25">
      <c r="A184" s="452"/>
      <c r="C184" s="461"/>
      <c r="D184" s="1065"/>
      <c r="E184" s="1065"/>
      <c r="F184" s="461"/>
      <c r="G184" s="1065"/>
      <c r="H184" s="1065"/>
      <c r="I184" s="461"/>
      <c r="J184" s="468"/>
      <c r="K184" s="461"/>
      <c r="L184" s="469"/>
      <c r="M184" s="466" t="str">
        <f t="shared" si="4"/>
        <v/>
      </c>
      <c r="N184" s="467" t="str">
        <f t="shared" si="5"/>
        <v/>
      </c>
      <c r="O184" s="461"/>
      <c r="Q184" s="452"/>
    </row>
    <row r="185" spans="1:17" x14ac:dyDescent="0.25">
      <c r="A185" s="452"/>
      <c r="C185" s="461"/>
      <c r="D185" s="1065"/>
      <c r="E185" s="1065"/>
      <c r="F185" s="461"/>
      <c r="G185" s="1065"/>
      <c r="H185" s="1065"/>
      <c r="I185" s="461"/>
      <c r="J185" s="468"/>
      <c r="K185" s="461"/>
      <c r="L185" s="469"/>
      <c r="M185" s="466" t="str">
        <f t="shared" si="4"/>
        <v/>
      </c>
      <c r="N185" s="467" t="str">
        <f t="shared" si="5"/>
        <v/>
      </c>
      <c r="O185" s="461"/>
      <c r="Q185" s="452"/>
    </row>
    <row r="186" spans="1:17" x14ac:dyDescent="0.25">
      <c r="A186" s="452"/>
      <c r="C186" s="461"/>
      <c r="D186" s="1065"/>
      <c r="E186" s="1065"/>
      <c r="F186" s="461"/>
      <c r="G186" s="1065"/>
      <c r="H186" s="1065"/>
      <c r="I186" s="461"/>
      <c r="J186" s="468"/>
      <c r="K186" s="461"/>
      <c r="L186" s="469"/>
      <c r="M186" s="466" t="str">
        <f t="shared" si="4"/>
        <v/>
      </c>
      <c r="N186" s="467" t="str">
        <f t="shared" si="5"/>
        <v/>
      </c>
      <c r="O186" s="461"/>
      <c r="Q186" s="452"/>
    </row>
    <row r="187" spans="1:17" x14ac:dyDescent="0.25">
      <c r="A187" s="452"/>
      <c r="C187" s="461"/>
      <c r="D187" s="1065"/>
      <c r="E187" s="1065"/>
      <c r="F187" s="461"/>
      <c r="G187" s="1065"/>
      <c r="H187" s="1065"/>
      <c r="I187" s="461"/>
      <c r="J187" s="468"/>
      <c r="K187" s="461"/>
      <c r="L187" s="469"/>
      <c r="M187" s="466" t="str">
        <f t="shared" si="4"/>
        <v/>
      </c>
      <c r="N187" s="467" t="str">
        <f t="shared" si="5"/>
        <v/>
      </c>
      <c r="O187" s="461"/>
      <c r="Q187" s="452"/>
    </row>
    <row r="188" spans="1:17" x14ac:dyDescent="0.25">
      <c r="A188" s="452"/>
      <c r="C188" s="461"/>
      <c r="D188" s="1065"/>
      <c r="E188" s="1065"/>
      <c r="F188" s="461"/>
      <c r="G188" s="1065"/>
      <c r="H188" s="1065"/>
      <c r="I188" s="461"/>
      <c r="J188" s="468"/>
      <c r="K188" s="461"/>
      <c r="L188" s="469"/>
      <c r="M188" s="466" t="str">
        <f t="shared" si="4"/>
        <v/>
      </c>
      <c r="N188" s="467" t="str">
        <f t="shared" si="5"/>
        <v/>
      </c>
      <c r="O188" s="461"/>
      <c r="Q188" s="452"/>
    </row>
    <row r="189" spans="1:17" x14ac:dyDescent="0.25">
      <c r="A189" s="452"/>
      <c r="C189" s="461"/>
      <c r="D189" s="1065"/>
      <c r="E189" s="1065"/>
      <c r="F189" s="461"/>
      <c r="G189" s="1065"/>
      <c r="H189" s="1065"/>
      <c r="I189" s="461"/>
      <c r="J189" s="468"/>
      <c r="K189" s="461"/>
      <c r="L189" s="469"/>
      <c r="M189" s="466" t="str">
        <f t="shared" si="4"/>
        <v/>
      </c>
      <c r="N189" s="467" t="str">
        <f t="shared" si="5"/>
        <v/>
      </c>
      <c r="O189" s="461"/>
      <c r="Q189" s="452"/>
    </row>
    <row r="190" spans="1:17" x14ac:dyDescent="0.25">
      <c r="A190" s="452"/>
      <c r="C190" s="461"/>
      <c r="D190" s="1065"/>
      <c r="E190" s="1065"/>
      <c r="F190" s="461"/>
      <c r="G190" s="1065"/>
      <c r="H190" s="1065"/>
      <c r="I190" s="461"/>
      <c r="J190" s="468"/>
      <c r="K190" s="461"/>
      <c r="L190" s="469"/>
      <c r="M190" s="466" t="str">
        <f t="shared" si="4"/>
        <v/>
      </c>
      <c r="N190" s="467" t="str">
        <f t="shared" si="5"/>
        <v/>
      </c>
      <c r="O190" s="461"/>
      <c r="Q190" s="452"/>
    </row>
    <row r="191" spans="1:17" x14ac:dyDescent="0.25">
      <c r="A191" s="452"/>
      <c r="C191" s="461"/>
      <c r="D191" s="1065"/>
      <c r="E191" s="1065"/>
      <c r="F191" s="461"/>
      <c r="G191" s="1065"/>
      <c r="H191" s="1065"/>
      <c r="I191" s="461"/>
      <c r="J191" s="468"/>
      <c r="K191" s="461"/>
      <c r="L191" s="469"/>
      <c r="M191" s="466" t="str">
        <f t="shared" si="4"/>
        <v/>
      </c>
      <c r="N191" s="467" t="str">
        <f t="shared" si="5"/>
        <v/>
      </c>
      <c r="O191" s="461"/>
      <c r="Q191" s="452"/>
    </row>
    <row r="192" spans="1:17" x14ac:dyDescent="0.25">
      <c r="A192" s="452"/>
      <c r="C192" s="461"/>
      <c r="D192" s="1065"/>
      <c r="E192" s="1065"/>
      <c r="F192" s="461"/>
      <c r="G192" s="1065"/>
      <c r="H192" s="1065"/>
      <c r="I192" s="461"/>
      <c r="J192" s="468"/>
      <c r="K192" s="461"/>
      <c r="L192" s="469"/>
      <c r="M192" s="466" t="str">
        <f t="shared" si="4"/>
        <v/>
      </c>
      <c r="N192" s="467" t="str">
        <f t="shared" si="5"/>
        <v/>
      </c>
      <c r="O192" s="461"/>
      <c r="Q192" s="452"/>
    </row>
    <row r="193" spans="1:17" x14ac:dyDescent="0.25">
      <c r="A193" s="452"/>
      <c r="C193" s="461"/>
      <c r="D193" s="1065"/>
      <c r="E193" s="1065"/>
      <c r="F193" s="461"/>
      <c r="G193" s="1065"/>
      <c r="H193" s="1065"/>
      <c r="I193" s="461"/>
      <c r="J193" s="468"/>
      <c r="K193" s="461"/>
      <c r="L193" s="469"/>
      <c r="M193" s="466" t="str">
        <f t="shared" si="4"/>
        <v/>
      </c>
      <c r="N193" s="467" t="str">
        <f t="shared" si="5"/>
        <v/>
      </c>
      <c r="O193" s="461"/>
      <c r="Q193" s="452"/>
    </row>
    <row r="194" spans="1:17" x14ac:dyDescent="0.25">
      <c r="A194" s="452"/>
      <c r="C194" s="461"/>
      <c r="D194" s="1065"/>
      <c r="E194" s="1065"/>
      <c r="F194" s="461"/>
      <c r="G194" s="1065"/>
      <c r="H194" s="1065"/>
      <c r="I194" s="461"/>
      <c r="J194" s="468"/>
      <c r="K194" s="461"/>
      <c r="L194" s="469"/>
      <c r="M194" s="466" t="str">
        <f t="shared" si="4"/>
        <v/>
      </c>
      <c r="N194" s="467" t="str">
        <f t="shared" si="5"/>
        <v/>
      </c>
      <c r="O194" s="461"/>
      <c r="Q194" s="452"/>
    </row>
    <row r="195" spans="1:17" x14ac:dyDescent="0.25">
      <c r="A195" s="452"/>
      <c r="C195" s="461"/>
      <c r="D195" s="1065"/>
      <c r="E195" s="1065"/>
      <c r="F195" s="461"/>
      <c r="G195" s="1065"/>
      <c r="H195" s="1065"/>
      <c r="I195" s="461"/>
      <c r="J195" s="468"/>
      <c r="K195" s="461"/>
      <c r="L195" s="469"/>
      <c r="M195" s="466" t="str">
        <f t="shared" si="4"/>
        <v/>
      </c>
      <c r="N195" s="467" t="str">
        <f t="shared" si="5"/>
        <v/>
      </c>
      <c r="O195" s="461"/>
      <c r="Q195" s="452"/>
    </row>
    <row r="196" spans="1:17" x14ac:dyDescent="0.25">
      <c r="A196" s="452"/>
      <c r="C196" s="461"/>
      <c r="D196" s="1065"/>
      <c r="E196" s="1065"/>
      <c r="F196" s="461"/>
      <c r="G196" s="1065"/>
      <c r="H196" s="1065"/>
      <c r="I196" s="461"/>
      <c r="J196" s="468"/>
      <c r="K196" s="461"/>
      <c r="L196" s="469"/>
      <c r="M196" s="466" t="str">
        <f t="shared" si="4"/>
        <v/>
      </c>
      <c r="N196" s="467" t="str">
        <f t="shared" si="5"/>
        <v/>
      </c>
      <c r="O196" s="461"/>
      <c r="Q196" s="452"/>
    </row>
    <row r="197" spans="1:17" x14ac:dyDescent="0.25">
      <c r="A197" s="452"/>
      <c r="C197" s="461"/>
      <c r="D197" s="1065"/>
      <c r="E197" s="1065"/>
      <c r="F197" s="461"/>
      <c r="G197" s="1065"/>
      <c r="H197" s="1065"/>
      <c r="I197" s="461"/>
      <c r="J197" s="468"/>
      <c r="K197" s="461"/>
      <c r="L197" s="469"/>
      <c r="M197" s="466" t="str">
        <f t="shared" si="4"/>
        <v/>
      </c>
      <c r="N197" s="467" t="str">
        <f t="shared" si="5"/>
        <v/>
      </c>
      <c r="O197" s="461"/>
      <c r="Q197" s="452"/>
    </row>
    <row r="198" spans="1:17" x14ac:dyDescent="0.25">
      <c r="A198" s="452"/>
      <c r="C198" s="461"/>
      <c r="D198" s="1065"/>
      <c r="E198" s="1065"/>
      <c r="F198" s="461"/>
      <c r="G198" s="1065"/>
      <c r="H198" s="1065"/>
      <c r="I198" s="461"/>
      <c r="J198" s="468"/>
      <c r="K198" s="461"/>
      <c r="L198" s="469"/>
      <c r="M198" s="466" t="str">
        <f t="shared" si="4"/>
        <v/>
      </c>
      <c r="N198" s="467" t="str">
        <f t="shared" si="5"/>
        <v/>
      </c>
      <c r="O198" s="461"/>
      <c r="Q198" s="452"/>
    </row>
    <row r="199" spans="1:17" x14ac:dyDescent="0.25">
      <c r="A199" s="452"/>
      <c r="C199" s="461"/>
      <c r="D199" s="1065"/>
      <c r="E199" s="1065"/>
      <c r="F199" s="461"/>
      <c r="G199" s="1065"/>
      <c r="H199" s="1065"/>
      <c r="I199" s="461"/>
      <c r="J199" s="468"/>
      <c r="K199" s="461"/>
      <c r="L199" s="469"/>
      <c r="M199" s="466" t="str">
        <f t="shared" si="4"/>
        <v/>
      </c>
      <c r="N199" s="467" t="str">
        <f t="shared" si="5"/>
        <v/>
      </c>
      <c r="O199" s="461"/>
      <c r="Q199" s="452"/>
    </row>
    <row r="200" spans="1:17" x14ac:dyDescent="0.25">
      <c r="A200" s="452"/>
      <c r="C200" s="461"/>
      <c r="D200" s="1065"/>
      <c r="E200" s="1065"/>
      <c r="F200" s="461"/>
      <c r="G200" s="1065"/>
      <c r="H200" s="1065"/>
      <c r="I200" s="461"/>
      <c r="J200" s="468"/>
      <c r="K200" s="461"/>
      <c r="L200" s="469"/>
      <c r="M200" s="466" t="str">
        <f t="shared" si="4"/>
        <v/>
      </c>
      <c r="N200" s="467" t="str">
        <f t="shared" si="5"/>
        <v/>
      </c>
      <c r="O200" s="461"/>
      <c r="Q200" s="452"/>
    </row>
    <row r="201" spans="1:17" x14ac:dyDescent="0.25">
      <c r="A201" s="452"/>
      <c r="C201" s="461"/>
      <c r="D201" s="1065"/>
      <c r="E201" s="1065"/>
      <c r="F201" s="461"/>
      <c r="G201" s="1065"/>
      <c r="H201" s="1065"/>
      <c r="I201" s="461"/>
      <c r="J201" s="468"/>
      <c r="K201" s="461"/>
      <c r="L201" s="469"/>
      <c r="M201" s="466" t="str">
        <f t="shared" si="4"/>
        <v/>
      </c>
      <c r="N201" s="467" t="str">
        <f t="shared" si="5"/>
        <v/>
      </c>
      <c r="O201" s="461"/>
      <c r="Q201" s="452"/>
    </row>
    <row r="202" spans="1:17" x14ac:dyDescent="0.25">
      <c r="A202" s="452"/>
      <c r="C202" s="461"/>
      <c r="D202" s="1065"/>
      <c r="E202" s="1065"/>
      <c r="F202" s="461"/>
      <c r="G202" s="1065"/>
      <c r="H202" s="1065"/>
      <c r="I202" s="461"/>
      <c r="J202" s="468"/>
      <c r="K202" s="461"/>
      <c r="L202" s="469"/>
      <c r="M202" s="466" t="str">
        <f t="shared" si="4"/>
        <v/>
      </c>
      <c r="N202" s="467" t="str">
        <f t="shared" si="5"/>
        <v/>
      </c>
      <c r="O202" s="461"/>
      <c r="Q202" s="452"/>
    </row>
    <row r="203" spans="1:17" x14ac:dyDescent="0.25">
      <c r="A203" s="452"/>
      <c r="C203" s="461"/>
      <c r="D203" s="1065"/>
      <c r="E203" s="1065"/>
      <c r="F203" s="461"/>
      <c r="G203" s="1065"/>
      <c r="H203" s="1065"/>
      <c r="I203" s="461"/>
      <c r="J203" s="468"/>
      <c r="K203" s="461"/>
      <c r="L203" s="469"/>
      <c r="M203" s="466" t="str">
        <f t="shared" si="4"/>
        <v/>
      </c>
      <c r="N203" s="467" t="str">
        <f t="shared" si="5"/>
        <v/>
      </c>
      <c r="O203" s="461"/>
      <c r="Q203" s="452"/>
    </row>
    <row r="204" spans="1:17" x14ac:dyDescent="0.25">
      <c r="A204" s="452"/>
      <c r="C204" s="461"/>
      <c r="D204" s="1065"/>
      <c r="E204" s="1065"/>
      <c r="F204" s="461"/>
      <c r="G204" s="1065"/>
      <c r="H204" s="1065"/>
      <c r="I204" s="461"/>
      <c r="J204" s="468"/>
      <c r="K204" s="461"/>
      <c r="L204" s="469"/>
      <c r="M204" s="466" t="str">
        <f t="shared" si="4"/>
        <v/>
      </c>
      <c r="N204" s="467" t="str">
        <f t="shared" si="5"/>
        <v/>
      </c>
      <c r="O204" s="461"/>
      <c r="Q204" s="452"/>
    </row>
    <row r="205" spans="1:17" x14ac:dyDescent="0.25">
      <c r="A205" s="452"/>
      <c r="C205" s="461"/>
      <c r="D205" s="1065"/>
      <c r="E205" s="1065"/>
      <c r="F205" s="461"/>
      <c r="G205" s="1065"/>
      <c r="H205" s="1065"/>
      <c r="I205" s="461"/>
      <c r="J205" s="468"/>
      <c r="K205" s="461"/>
      <c r="L205" s="469"/>
      <c r="M205" s="466" t="str">
        <f t="shared" si="4"/>
        <v/>
      </c>
      <c r="N205" s="467" t="str">
        <f t="shared" si="5"/>
        <v/>
      </c>
      <c r="O205" s="461"/>
      <c r="Q205" s="452"/>
    </row>
    <row r="206" spans="1:17" x14ac:dyDescent="0.25">
      <c r="A206" s="452"/>
      <c r="C206" s="461"/>
      <c r="D206" s="1065"/>
      <c r="E206" s="1065"/>
      <c r="F206" s="461"/>
      <c r="G206" s="1065"/>
      <c r="H206" s="1065"/>
      <c r="I206" s="461"/>
      <c r="J206" s="468"/>
      <c r="K206" s="461"/>
      <c r="L206" s="469"/>
      <c r="M206" s="466" t="str">
        <f t="shared" si="4"/>
        <v/>
      </c>
      <c r="N206" s="467" t="str">
        <f t="shared" si="5"/>
        <v/>
      </c>
      <c r="O206" s="461"/>
      <c r="Q206" s="452"/>
    </row>
    <row r="207" spans="1:17" x14ac:dyDescent="0.25">
      <c r="A207" s="452"/>
      <c r="C207" s="461"/>
      <c r="D207" s="1065"/>
      <c r="E207" s="1065"/>
      <c r="F207" s="461"/>
      <c r="G207" s="1065"/>
      <c r="H207" s="1065"/>
      <c r="I207" s="461"/>
      <c r="J207" s="468"/>
      <c r="K207" s="461"/>
      <c r="L207" s="469"/>
      <c r="M207" s="466" t="str">
        <f t="shared" si="4"/>
        <v/>
      </c>
      <c r="N207" s="467" t="str">
        <f t="shared" si="5"/>
        <v/>
      </c>
      <c r="O207" s="461"/>
      <c r="Q207" s="452"/>
    </row>
    <row r="208" spans="1:17" x14ac:dyDescent="0.25">
      <c r="A208" s="452"/>
      <c r="C208" s="461"/>
      <c r="D208" s="1065"/>
      <c r="E208" s="1065"/>
      <c r="F208" s="461"/>
      <c r="G208" s="1065"/>
      <c r="H208" s="1065"/>
      <c r="I208" s="461"/>
      <c r="J208" s="468"/>
      <c r="K208" s="461"/>
      <c r="L208" s="469"/>
      <c r="M208" s="466" t="str">
        <f t="shared" si="4"/>
        <v/>
      </c>
      <c r="N208" s="467" t="str">
        <f t="shared" si="5"/>
        <v/>
      </c>
      <c r="O208" s="461"/>
      <c r="Q208" s="452"/>
    </row>
    <row r="209" spans="1:17" x14ac:dyDescent="0.25">
      <c r="A209" s="452"/>
      <c r="C209" s="461"/>
      <c r="D209" s="1065"/>
      <c r="E209" s="1065"/>
      <c r="F209" s="461"/>
      <c r="G209" s="1065"/>
      <c r="H209" s="1065"/>
      <c r="I209" s="461"/>
      <c r="J209" s="468"/>
      <c r="K209" s="461"/>
      <c r="L209" s="469"/>
      <c r="M209" s="466" t="str">
        <f t="shared" si="4"/>
        <v/>
      </c>
      <c r="N209" s="467" t="str">
        <f t="shared" si="5"/>
        <v/>
      </c>
      <c r="O209" s="461"/>
      <c r="Q209" s="452"/>
    </row>
    <row r="210" spans="1:17" x14ac:dyDescent="0.25">
      <c r="A210" s="452"/>
      <c r="C210" s="461"/>
      <c r="D210" s="1065"/>
      <c r="E210" s="1065"/>
      <c r="F210" s="461"/>
      <c r="G210" s="1065"/>
      <c r="H210" s="1065"/>
      <c r="I210" s="461"/>
      <c r="J210" s="468"/>
      <c r="K210" s="461"/>
      <c r="L210" s="469"/>
      <c r="M210" s="466" t="str">
        <f t="shared" si="4"/>
        <v/>
      </c>
      <c r="N210" s="467" t="str">
        <f t="shared" si="5"/>
        <v/>
      </c>
      <c r="O210" s="461"/>
      <c r="Q210" s="452"/>
    </row>
    <row r="211" spans="1:17" x14ac:dyDescent="0.25">
      <c r="A211" s="452"/>
      <c r="C211" s="461"/>
      <c r="D211" s="1065"/>
      <c r="E211" s="1065"/>
      <c r="F211" s="461"/>
      <c r="G211" s="1065"/>
      <c r="H211" s="1065"/>
      <c r="I211" s="461"/>
      <c r="J211" s="468"/>
      <c r="K211" s="461"/>
      <c r="L211" s="469"/>
      <c r="M211" s="466" t="str">
        <f t="shared" si="4"/>
        <v/>
      </c>
      <c r="N211" s="467" t="str">
        <f t="shared" si="5"/>
        <v/>
      </c>
      <c r="O211" s="461"/>
      <c r="Q211" s="452"/>
    </row>
    <row r="212" spans="1:17" x14ac:dyDescent="0.25">
      <c r="A212" s="452"/>
      <c r="C212" s="461"/>
      <c r="D212" s="1065"/>
      <c r="E212" s="1065"/>
      <c r="F212" s="461"/>
      <c r="G212" s="1065"/>
      <c r="H212" s="1065"/>
      <c r="I212" s="461"/>
      <c r="J212" s="468"/>
      <c r="K212" s="461"/>
      <c r="L212" s="469"/>
      <c r="M212" s="466" t="str">
        <f t="shared" si="4"/>
        <v/>
      </c>
      <c r="N212" s="467" t="str">
        <f t="shared" si="5"/>
        <v/>
      </c>
      <c r="O212" s="461"/>
      <c r="Q212" s="452"/>
    </row>
    <row r="213" spans="1:17" x14ac:dyDescent="0.25">
      <c r="A213" s="452"/>
      <c r="C213" s="461"/>
      <c r="D213" s="1065"/>
      <c r="E213" s="1065"/>
      <c r="F213" s="461"/>
      <c r="G213" s="1065"/>
      <c r="H213" s="1065"/>
      <c r="I213" s="461"/>
      <c r="J213" s="468"/>
      <c r="K213" s="461"/>
      <c r="L213" s="469"/>
      <c r="M213" s="466" t="str">
        <f t="shared" si="4"/>
        <v/>
      </c>
      <c r="N213" s="467" t="str">
        <f t="shared" si="5"/>
        <v/>
      </c>
      <c r="O213" s="461"/>
      <c r="Q213" s="452"/>
    </row>
    <row r="214" spans="1:17" x14ac:dyDescent="0.25">
      <c r="A214" s="452"/>
      <c r="C214" s="461"/>
      <c r="D214" s="1065"/>
      <c r="E214" s="1065"/>
      <c r="F214" s="461"/>
      <c r="G214" s="1065"/>
      <c r="H214" s="1065"/>
      <c r="I214" s="461"/>
      <c r="J214" s="468"/>
      <c r="K214" s="461"/>
      <c r="L214" s="469"/>
      <c r="M214" s="466" t="str">
        <f t="shared" si="4"/>
        <v/>
      </c>
      <c r="N214" s="467" t="str">
        <f t="shared" si="5"/>
        <v/>
      </c>
      <c r="O214" s="461"/>
      <c r="Q214" s="452"/>
    </row>
    <row r="215" spans="1:17" x14ac:dyDescent="0.25">
      <c r="A215" s="452"/>
      <c r="C215" s="461"/>
      <c r="D215" s="1065"/>
      <c r="E215" s="1065"/>
      <c r="F215" s="461"/>
      <c r="G215" s="1065"/>
      <c r="H215" s="1065"/>
      <c r="I215" s="461"/>
      <c r="J215" s="468"/>
      <c r="K215" s="461"/>
      <c r="L215" s="469"/>
      <c r="M215" s="466" t="str">
        <f t="shared" si="4"/>
        <v/>
      </c>
      <c r="N215" s="467" t="str">
        <f t="shared" si="5"/>
        <v/>
      </c>
      <c r="O215" s="461"/>
      <c r="Q215" s="452"/>
    </row>
    <row r="216" spans="1:17" x14ac:dyDescent="0.25">
      <c r="A216" s="452"/>
      <c r="C216" s="461"/>
      <c r="D216" s="1065"/>
      <c r="E216" s="1065"/>
      <c r="F216" s="461"/>
      <c r="G216" s="1065"/>
      <c r="H216" s="1065"/>
      <c r="I216" s="461"/>
      <c r="J216" s="468"/>
      <c r="K216" s="461"/>
      <c r="L216" s="469"/>
      <c r="M216" s="466" t="str">
        <f t="shared" si="4"/>
        <v/>
      </c>
      <c r="N216" s="467" t="str">
        <f t="shared" si="5"/>
        <v/>
      </c>
      <c r="O216" s="461"/>
      <c r="Q216" s="452"/>
    </row>
    <row r="217" spans="1:17" x14ac:dyDescent="0.25">
      <c r="A217" s="452"/>
      <c r="C217" s="461"/>
      <c r="D217" s="1065"/>
      <c r="E217" s="1065"/>
      <c r="F217" s="461"/>
      <c r="G217" s="1065"/>
      <c r="H217" s="1065"/>
      <c r="I217" s="461"/>
      <c r="J217" s="468"/>
      <c r="K217" s="461"/>
      <c r="L217" s="469"/>
      <c r="M217" s="466" t="str">
        <f t="shared" si="4"/>
        <v/>
      </c>
      <c r="N217" s="467" t="str">
        <f t="shared" si="5"/>
        <v/>
      </c>
      <c r="O217" s="461"/>
      <c r="Q217" s="452"/>
    </row>
    <row r="218" spans="1:17" x14ac:dyDescent="0.25">
      <c r="A218" s="452"/>
      <c r="C218" s="461"/>
      <c r="D218" s="1065"/>
      <c r="E218" s="1065"/>
      <c r="F218" s="461"/>
      <c r="G218" s="1065"/>
      <c r="H218" s="1065"/>
      <c r="I218" s="461"/>
      <c r="J218" s="468"/>
      <c r="K218" s="461"/>
      <c r="L218" s="469"/>
      <c r="M218" s="466" t="str">
        <f t="shared" si="4"/>
        <v/>
      </c>
      <c r="N218" s="467" t="str">
        <f t="shared" si="5"/>
        <v/>
      </c>
      <c r="O218" s="461"/>
      <c r="Q218" s="452"/>
    </row>
    <row r="219" spans="1:17" x14ac:dyDescent="0.25">
      <c r="A219" s="452"/>
      <c r="C219" s="461"/>
      <c r="D219" s="1065"/>
      <c r="E219" s="1065"/>
      <c r="F219" s="461"/>
      <c r="G219" s="1065"/>
      <c r="H219" s="1065"/>
      <c r="I219" s="461"/>
      <c r="J219" s="468"/>
      <c r="K219" s="461"/>
      <c r="L219" s="469"/>
      <c r="M219" s="466" t="str">
        <f t="shared" si="4"/>
        <v/>
      </c>
      <c r="N219" s="467" t="str">
        <f t="shared" si="5"/>
        <v/>
      </c>
      <c r="O219" s="461"/>
      <c r="Q219" s="452"/>
    </row>
    <row r="220" spans="1:17" x14ac:dyDescent="0.25">
      <c r="A220" s="452"/>
      <c r="C220" s="461"/>
      <c r="D220" s="1065"/>
      <c r="E220" s="1065"/>
      <c r="F220" s="461"/>
      <c r="G220" s="1065"/>
      <c r="H220" s="1065"/>
      <c r="I220" s="461"/>
      <c r="J220" s="468"/>
      <c r="K220" s="461"/>
      <c r="L220" s="469"/>
      <c r="M220" s="466" t="str">
        <f t="shared" si="4"/>
        <v/>
      </c>
      <c r="N220" s="467" t="str">
        <f t="shared" si="5"/>
        <v/>
      </c>
      <c r="O220" s="461"/>
      <c r="Q220" s="452"/>
    </row>
    <row r="221" spans="1:17" x14ac:dyDescent="0.25">
      <c r="A221" s="452"/>
      <c r="C221" s="461"/>
      <c r="D221" s="1065"/>
      <c r="E221" s="1065"/>
      <c r="F221" s="461"/>
      <c r="G221" s="1065"/>
      <c r="H221" s="1065"/>
      <c r="I221" s="461"/>
      <c r="J221" s="468"/>
      <c r="K221" s="461"/>
      <c r="L221" s="469"/>
      <c r="M221" s="466" t="str">
        <f t="shared" si="4"/>
        <v/>
      </c>
      <c r="N221" s="467" t="str">
        <f t="shared" si="5"/>
        <v/>
      </c>
      <c r="O221" s="461"/>
      <c r="Q221" s="452"/>
    </row>
    <row r="222" spans="1:17" x14ac:dyDescent="0.25">
      <c r="A222" s="452"/>
      <c r="C222" s="461"/>
      <c r="D222" s="1065"/>
      <c r="E222" s="1065"/>
      <c r="F222" s="461"/>
      <c r="G222" s="1065"/>
      <c r="H222" s="1065"/>
      <c r="I222" s="461"/>
      <c r="J222" s="468"/>
      <c r="K222" s="461"/>
      <c r="L222" s="469"/>
      <c r="M222" s="466" t="str">
        <f t="shared" si="4"/>
        <v/>
      </c>
      <c r="N222" s="467" t="str">
        <f t="shared" si="5"/>
        <v/>
      </c>
      <c r="O222" s="461"/>
      <c r="Q222" s="452"/>
    </row>
    <row r="223" spans="1:17" x14ac:dyDescent="0.25">
      <c r="A223" s="452"/>
      <c r="C223" s="461"/>
      <c r="D223" s="1065"/>
      <c r="E223" s="1065"/>
      <c r="F223" s="461"/>
      <c r="G223" s="1065"/>
      <c r="H223" s="1065"/>
      <c r="I223" s="461"/>
      <c r="J223" s="468"/>
      <c r="K223" s="461"/>
      <c r="L223" s="469"/>
      <c r="M223" s="466" t="str">
        <f t="shared" si="4"/>
        <v/>
      </c>
      <c r="N223" s="467" t="str">
        <f t="shared" si="5"/>
        <v/>
      </c>
      <c r="O223" s="461"/>
      <c r="Q223" s="452"/>
    </row>
    <row r="224" spans="1:17" x14ac:dyDescent="0.25">
      <c r="A224" s="452"/>
      <c r="C224" s="461"/>
      <c r="D224" s="1065"/>
      <c r="E224" s="1065"/>
      <c r="F224" s="461"/>
      <c r="G224" s="1065"/>
      <c r="H224" s="1065"/>
      <c r="I224" s="461"/>
      <c r="J224" s="468"/>
      <c r="K224" s="461"/>
      <c r="L224" s="469"/>
      <c r="M224" s="466" t="str">
        <f t="shared" si="4"/>
        <v/>
      </c>
      <c r="N224" s="467" t="str">
        <f t="shared" si="5"/>
        <v/>
      </c>
      <c r="O224" s="461"/>
      <c r="Q224" s="452"/>
    </row>
    <row r="225" spans="1:17" x14ac:dyDescent="0.25">
      <c r="A225" s="452"/>
      <c r="C225" s="461"/>
      <c r="D225" s="1065"/>
      <c r="E225" s="1065"/>
      <c r="F225" s="461"/>
      <c r="G225" s="1065"/>
      <c r="H225" s="1065"/>
      <c r="I225" s="461"/>
      <c r="J225" s="468"/>
      <c r="K225" s="461"/>
      <c r="L225" s="469"/>
      <c r="M225" s="466" t="str">
        <f t="shared" si="4"/>
        <v/>
      </c>
      <c r="N225" s="467" t="str">
        <f t="shared" si="5"/>
        <v/>
      </c>
      <c r="O225" s="461"/>
      <c r="Q225" s="452"/>
    </row>
    <row r="226" spans="1:17" x14ac:dyDescent="0.25">
      <c r="A226" s="452"/>
      <c r="C226" s="461"/>
      <c r="D226" s="1065"/>
      <c r="E226" s="1065"/>
      <c r="F226" s="461"/>
      <c r="G226" s="1065"/>
      <c r="H226" s="1065"/>
      <c r="I226" s="461"/>
      <c r="J226" s="468"/>
      <c r="K226" s="461"/>
      <c r="L226" s="469"/>
      <c r="M226" s="466" t="str">
        <f t="shared" si="4"/>
        <v/>
      </c>
      <c r="N226" s="467" t="str">
        <f t="shared" si="5"/>
        <v/>
      </c>
      <c r="O226" s="461"/>
      <c r="Q226" s="452"/>
    </row>
    <row r="227" spans="1:17" x14ac:dyDescent="0.25">
      <c r="A227" s="452"/>
      <c r="C227" s="461"/>
      <c r="D227" s="1065"/>
      <c r="E227" s="1065"/>
      <c r="F227" s="461"/>
      <c r="G227" s="1065"/>
      <c r="H227" s="1065"/>
      <c r="I227" s="461"/>
      <c r="J227" s="468"/>
      <c r="K227" s="461"/>
      <c r="L227" s="469"/>
      <c r="M227" s="466" t="str">
        <f t="shared" si="4"/>
        <v/>
      </c>
      <c r="N227" s="467" t="str">
        <f t="shared" si="5"/>
        <v/>
      </c>
      <c r="O227" s="461"/>
      <c r="Q227" s="452"/>
    </row>
    <row r="228" spans="1:17" x14ac:dyDescent="0.25">
      <c r="A228" s="452"/>
      <c r="C228" s="461"/>
      <c r="D228" s="1065"/>
      <c r="E228" s="1065"/>
      <c r="F228" s="461"/>
      <c r="G228" s="1065"/>
      <c r="H228" s="1065"/>
      <c r="I228" s="461"/>
      <c r="J228" s="468"/>
      <c r="K228" s="461"/>
      <c r="L228" s="469"/>
      <c r="M228" s="466" t="str">
        <f t="shared" si="4"/>
        <v/>
      </c>
      <c r="N228" s="467" t="str">
        <f t="shared" si="5"/>
        <v/>
      </c>
      <c r="O228" s="461"/>
      <c r="Q228" s="452"/>
    </row>
    <row r="229" spans="1:17" x14ac:dyDescent="0.25">
      <c r="A229" s="452"/>
      <c r="C229" s="461"/>
      <c r="D229" s="1065"/>
      <c r="E229" s="1065"/>
      <c r="F229" s="461"/>
      <c r="G229" s="1065"/>
      <c r="H229" s="1065"/>
      <c r="I229" s="461"/>
      <c r="J229" s="468"/>
      <c r="K229" s="461"/>
      <c r="L229" s="469"/>
      <c r="M229" s="466" t="str">
        <f t="shared" si="4"/>
        <v/>
      </c>
      <c r="N229" s="467" t="str">
        <f t="shared" si="5"/>
        <v/>
      </c>
      <c r="O229" s="461"/>
      <c r="Q229" s="452"/>
    </row>
    <row r="230" spans="1:17" x14ac:dyDescent="0.25">
      <c r="A230" s="452"/>
      <c r="C230" s="461"/>
      <c r="D230" s="1065"/>
      <c r="E230" s="1065"/>
      <c r="F230" s="461"/>
      <c r="G230" s="1065"/>
      <c r="H230" s="1065"/>
      <c r="I230" s="461"/>
      <c r="J230" s="468"/>
      <c r="K230" s="461"/>
      <c r="L230" s="469"/>
      <c r="M230" s="466" t="str">
        <f t="shared" si="4"/>
        <v/>
      </c>
      <c r="N230" s="467" t="str">
        <f t="shared" si="5"/>
        <v/>
      </c>
      <c r="O230" s="461"/>
      <c r="Q230" s="452"/>
    </row>
    <row r="231" spans="1:17" x14ac:dyDescent="0.25">
      <c r="A231" s="452"/>
      <c r="C231" s="461"/>
      <c r="D231" s="1065"/>
      <c r="E231" s="1065"/>
      <c r="F231" s="461"/>
      <c r="G231" s="1065"/>
      <c r="H231" s="1065"/>
      <c r="I231" s="461"/>
      <c r="J231" s="468"/>
      <c r="K231" s="461"/>
      <c r="L231" s="469"/>
      <c r="M231" s="466" t="str">
        <f t="shared" si="4"/>
        <v/>
      </c>
      <c r="N231" s="467" t="str">
        <f t="shared" si="5"/>
        <v/>
      </c>
      <c r="O231" s="461"/>
      <c r="Q231" s="452"/>
    </row>
    <row r="232" spans="1:17" x14ac:dyDescent="0.25">
      <c r="A232" s="452"/>
      <c r="C232" s="461"/>
      <c r="D232" s="1065"/>
      <c r="E232" s="1065"/>
      <c r="F232" s="461"/>
      <c r="G232" s="1065"/>
      <c r="H232" s="1065"/>
      <c r="I232" s="461"/>
      <c r="J232" s="468"/>
      <c r="K232" s="461"/>
      <c r="L232" s="469"/>
      <c r="M232" s="466" t="str">
        <f t="shared" si="4"/>
        <v/>
      </c>
      <c r="N232" s="467" t="str">
        <f t="shared" si="5"/>
        <v/>
      </c>
      <c r="O232" s="461"/>
      <c r="Q232" s="452"/>
    </row>
    <row r="233" spans="1:17" x14ac:dyDescent="0.25">
      <c r="A233" s="452"/>
      <c r="C233" s="461"/>
      <c r="D233" s="1065"/>
      <c r="E233" s="1065"/>
      <c r="F233" s="461"/>
      <c r="G233" s="1065"/>
      <c r="H233" s="1065"/>
      <c r="I233" s="461"/>
      <c r="J233" s="468"/>
      <c r="K233" s="461"/>
      <c r="L233" s="469"/>
      <c r="M233" s="466" t="str">
        <f t="shared" si="4"/>
        <v/>
      </c>
      <c r="N233" s="467" t="str">
        <f t="shared" si="5"/>
        <v/>
      </c>
      <c r="O233" s="461"/>
      <c r="Q233" s="452"/>
    </row>
    <row r="234" spans="1:17" x14ac:dyDescent="0.25">
      <c r="A234" s="452"/>
      <c r="C234" s="461"/>
      <c r="D234" s="1065"/>
      <c r="E234" s="1065"/>
      <c r="F234" s="461"/>
      <c r="G234" s="1065"/>
      <c r="H234" s="1065"/>
      <c r="I234" s="461"/>
      <c r="J234" s="468"/>
      <c r="K234" s="461"/>
      <c r="L234" s="469"/>
      <c r="M234" s="466" t="str">
        <f t="shared" si="4"/>
        <v/>
      </c>
      <c r="N234" s="467" t="str">
        <f t="shared" si="5"/>
        <v/>
      </c>
      <c r="O234" s="461"/>
      <c r="Q234" s="452"/>
    </row>
    <row r="235" spans="1:17" x14ac:dyDescent="0.25">
      <c r="A235" s="452"/>
      <c r="C235" s="461"/>
      <c r="D235" s="1065"/>
      <c r="E235" s="1065"/>
      <c r="F235" s="461"/>
      <c r="G235" s="1065"/>
      <c r="H235" s="1065"/>
      <c r="I235" s="461"/>
      <c r="J235" s="468"/>
      <c r="K235" s="461"/>
      <c r="L235" s="469"/>
      <c r="M235" s="466" t="str">
        <f t="shared" si="4"/>
        <v/>
      </c>
      <c r="N235" s="467" t="str">
        <f t="shared" si="5"/>
        <v/>
      </c>
      <c r="O235" s="461"/>
      <c r="Q235" s="452"/>
    </row>
    <row r="236" spans="1:17" x14ac:dyDescent="0.25">
      <c r="A236" s="452"/>
      <c r="C236" s="461"/>
      <c r="D236" s="1065"/>
      <c r="E236" s="1065"/>
      <c r="F236" s="461"/>
      <c r="G236" s="1065"/>
      <c r="H236" s="1065"/>
      <c r="I236" s="461"/>
      <c r="J236" s="468"/>
      <c r="K236" s="461"/>
      <c r="L236" s="469"/>
      <c r="M236" s="466" t="str">
        <f t="shared" si="4"/>
        <v/>
      </c>
      <c r="N236" s="467" t="str">
        <f t="shared" si="5"/>
        <v/>
      </c>
      <c r="O236" s="461"/>
      <c r="Q236" s="452"/>
    </row>
    <row r="237" spans="1:17" x14ac:dyDescent="0.25">
      <c r="A237" s="452"/>
      <c r="C237" s="461"/>
      <c r="D237" s="1065"/>
      <c r="E237" s="1065"/>
      <c r="F237" s="461"/>
      <c r="G237" s="1065"/>
      <c r="H237" s="1065"/>
      <c r="I237" s="461"/>
      <c r="J237" s="468"/>
      <c r="K237" s="461"/>
      <c r="L237" s="469"/>
      <c r="M237" s="466" t="str">
        <f t="shared" si="4"/>
        <v/>
      </c>
      <c r="N237" s="467" t="str">
        <f t="shared" si="5"/>
        <v/>
      </c>
      <c r="O237" s="461"/>
      <c r="Q237" s="452"/>
    </row>
    <row r="238" spans="1:17" x14ac:dyDescent="0.25">
      <c r="A238" s="452"/>
      <c r="C238" s="461"/>
      <c r="D238" s="1065"/>
      <c r="E238" s="1065"/>
      <c r="F238" s="461"/>
      <c r="G238" s="1065"/>
      <c r="H238" s="1065"/>
      <c r="I238" s="461"/>
      <c r="J238" s="468"/>
      <c r="K238" s="461"/>
      <c r="L238" s="469"/>
      <c r="M238" s="466" t="str">
        <f t="shared" si="4"/>
        <v/>
      </c>
      <c r="N238" s="467" t="str">
        <f t="shared" si="5"/>
        <v/>
      </c>
      <c r="O238" s="461"/>
      <c r="Q238" s="452"/>
    </row>
    <row r="239" spans="1:17" x14ac:dyDescent="0.25">
      <c r="A239" s="452"/>
      <c r="C239" s="461"/>
      <c r="D239" s="1065"/>
      <c r="E239" s="1065"/>
      <c r="F239" s="461"/>
      <c r="G239" s="1065"/>
      <c r="H239" s="1065"/>
      <c r="I239" s="461"/>
      <c r="J239" s="468"/>
      <c r="K239" s="461"/>
      <c r="L239" s="469"/>
      <c r="M239" s="466" t="str">
        <f t="shared" si="4"/>
        <v/>
      </c>
      <c r="N239" s="467" t="str">
        <f t="shared" si="5"/>
        <v/>
      </c>
      <c r="O239" s="461"/>
      <c r="Q239" s="452"/>
    </row>
    <row r="240" spans="1:17" x14ac:dyDescent="0.25">
      <c r="A240" s="452"/>
      <c r="C240" s="461"/>
      <c r="D240" s="1065"/>
      <c r="E240" s="1065"/>
      <c r="F240" s="461"/>
      <c r="G240" s="1065"/>
      <c r="H240" s="1065"/>
      <c r="I240" s="461"/>
      <c r="J240" s="468"/>
      <c r="K240" s="461"/>
      <c r="L240" s="469"/>
      <c r="M240" s="466" t="str">
        <f t="shared" si="4"/>
        <v/>
      </c>
      <c r="N240" s="467" t="str">
        <f t="shared" si="5"/>
        <v/>
      </c>
      <c r="O240" s="461"/>
      <c r="Q240" s="452"/>
    </row>
    <row r="241" spans="1:17" x14ac:dyDescent="0.25">
      <c r="A241" s="452"/>
      <c r="C241" s="461"/>
      <c r="D241" s="1065"/>
      <c r="E241" s="1065"/>
      <c r="F241" s="461"/>
      <c r="G241" s="1065"/>
      <c r="H241" s="1065"/>
      <c r="I241" s="461"/>
      <c r="J241" s="468"/>
      <c r="K241" s="461"/>
      <c r="L241" s="469"/>
      <c r="M241" s="466" t="str">
        <f t="shared" si="4"/>
        <v/>
      </c>
      <c r="N241" s="467" t="str">
        <f t="shared" si="5"/>
        <v/>
      </c>
      <c r="O241" s="461"/>
      <c r="Q241" s="452"/>
    </row>
    <row r="242" spans="1:17" x14ac:dyDescent="0.25">
      <c r="A242" s="452"/>
      <c r="C242" s="461"/>
      <c r="D242" s="1065"/>
      <c r="E242" s="1065"/>
      <c r="F242" s="461"/>
      <c r="G242" s="1065"/>
      <c r="H242" s="1065"/>
      <c r="I242" s="461"/>
      <c r="J242" s="468"/>
      <c r="K242" s="461"/>
      <c r="L242" s="469"/>
      <c r="M242" s="466" t="str">
        <f t="shared" ref="M242:M305" si="6">IF(K242="","", INDEX(CNTR_EFListSelected,MATCH(K242,CORSIA_FuelsList,0)))</f>
        <v/>
      </c>
      <c r="N242" s="467" t="str">
        <f t="shared" si="5"/>
        <v/>
      </c>
      <c r="O242" s="461"/>
      <c r="Q242" s="452"/>
    </row>
    <row r="243" spans="1:17" x14ac:dyDescent="0.25">
      <c r="A243" s="452"/>
      <c r="C243" s="461"/>
      <c r="D243" s="1065"/>
      <c r="E243" s="1065"/>
      <c r="F243" s="461"/>
      <c r="G243" s="1065"/>
      <c r="H243" s="1065"/>
      <c r="I243" s="461"/>
      <c r="J243" s="468"/>
      <c r="K243" s="461"/>
      <c r="L243" s="469"/>
      <c r="M243" s="466" t="str">
        <f t="shared" si="6"/>
        <v/>
      </c>
      <c r="N243" s="467" t="str">
        <f t="shared" ref="N243:N306" si="7">IF(COUNT(L243:M243)=2,L243*M243,"")</f>
        <v/>
      </c>
      <c r="O243" s="461"/>
      <c r="Q243" s="452"/>
    </row>
    <row r="244" spans="1:17" x14ac:dyDescent="0.25">
      <c r="A244" s="452"/>
      <c r="C244" s="461"/>
      <c r="D244" s="1065"/>
      <c r="E244" s="1065"/>
      <c r="F244" s="461"/>
      <c r="G244" s="1065"/>
      <c r="H244" s="1065"/>
      <c r="I244" s="461"/>
      <c r="J244" s="468"/>
      <c r="K244" s="461"/>
      <c r="L244" s="469"/>
      <c r="M244" s="466" t="str">
        <f t="shared" si="6"/>
        <v/>
      </c>
      <c r="N244" s="467" t="str">
        <f t="shared" si="7"/>
        <v/>
      </c>
      <c r="O244" s="461"/>
      <c r="Q244" s="452"/>
    </row>
    <row r="245" spans="1:17" x14ac:dyDescent="0.25">
      <c r="A245" s="452"/>
      <c r="C245" s="461"/>
      <c r="D245" s="1065"/>
      <c r="E245" s="1065"/>
      <c r="F245" s="461"/>
      <c r="G245" s="1065"/>
      <c r="H245" s="1065"/>
      <c r="I245" s="461"/>
      <c r="J245" s="468"/>
      <c r="K245" s="461"/>
      <c r="L245" s="469"/>
      <c r="M245" s="466" t="str">
        <f t="shared" si="6"/>
        <v/>
      </c>
      <c r="N245" s="467" t="str">
        <f t="shared" si="7"/>
        <v/>
      </c>
      <c r="O245" s="461"/>
      <c r="Q245" s="452"/>
    </row>
    <row r="246" spans="1:17" x14ac:dyDescent="0.25">
      <c r="A246" s="452"/>
      <c r="C246" s="461"/>
      <c r="D246" s="1065"/>
      <c r="E246" s="1065"/>
      <c r="F246" s="461"/>
      <c r="G246" s="1065"/>
      <c r="H246" s="1065"/>
      <c r="I246" s="461"/>
      <c r="J246" s="468"/>
      <c r="K246" s="461"/>
      <c r="L246" s="469"/>
      <c r="M246" s="466" t="str">
        <f t="shared" si="6"/>
        <v/>
      </c>
      <c r="N246" s="467" t="str">
        <f t="shared" si="7"/>
        <v/>
      </c>
      <c r="O246" s="461"/>
      <c r="Q246" s="452"/>
    </row>
    <row r="247" spans="1:17" x14ac:dyDescent="0.25">
      <c r="A247" s="452"/>
      <c r="C247" s="461"/>
      <c r="D247" s="1065"/>
      <c r="E247" s="1065"/>
      <c r="F247" s="461"/>
      <c r="G247" s="1065"/>
      <c r="H247" s="1065"/>
      <c r="I247" s="461"/>
      <c r="J247" s="468"/>
      <c r="K247" s="461"/>
      <c r="L247" s="469"/>
      <c r="M247" s="466" t="str">
        <f t="shared" si="6"/>
        <v/>
      </c>
      <c r="N247" s="467" t="str">
        <f t="shared" si="7"/>
        <v/>
      </c>
      <c r="O247" s="461"/>
      <c r="Q247" s="452"/>
    </row>
    <row r="248" spans="1:17" x14ac:dyDescent="0.25">
      <c r="A248" s="452"/>
      <c r="C248" s="461"/>
      <c r="D248" s="1065"/>
      <c r="E248" s="1065"/>
      <c r="F248" s="461"/>
      <c r="G248" s="1065"/>
      <c r="H248" s="1065"/>
      <c r="I248" s="461"/>
      <c r="J248" s="468"/>
      <c r="K248" s="461"/>
      <c r="L248" s="469"/>
      <c r="M248" s="466" t="str">
        <f t="shared" si="6"/>
        <v/>
      </c>
      <c r="N248" s="467" t="str">
        <f t="shared" si="7"/>
        <v/>
      </c>
      <c r="O248" s="461"/>
      <c r="Q248" s="452"/>
    </row>
    <row r="249" spans="1:17" x14ac:dyDescent="0.25">
      <c r="A249" s="452"/>
      <c r="C249" s="461"/>
      <c r="D249" s="1065"/>
      <c r="E249" s="1065"/>
      <c r="F249" s="461"/>
      <c r="G249" s="1065"/>
      <c r="H249" s="1065"/>
      <c r="I249" s="461"/>
      <c r="J249" s="468"/>
      <c r="K249" s="461"/>
      <c r="L249" s="469"/>
      <c r="M249" s="466" t="str">
        <f t="shared" si="6"/>
        <v/>
      </c>
      <c r="N249" s="467" t="str">
        <f t="shared" si="7"/>
        <v/>
      </c>
      <c r="O249" s="461"/>
      <c r="Q249" s="452"/>
    </row>
    <row r="250" spans="1:17" x14ac:dyDescent="0.25">
      <c r="A250" s="452"/>
      <c r="C250" s="461"/>
      <c r="D250" s="1065"/>
      <c r="E250" s="1065"/>
      <c r="F250" s="461"/>
      <c r="G250" s="1065"/>
      <c r="H250" s="1065"/>
      <c r="I250" s="461"/>
      <c r="J250" s="468"/>
      <c r="K250" s="461"/>
      <c r="L250" s="469"/>
      <c r="M250" s="466" t="str">
        <f t="shared" si="6"/>
        <v/>
      </c>
      <c r="N250" s="467" t="str">
        <f t="shared" si="7"/>
        <v/>
      </c>
      <c r="O250" s="461"/>
      <c r="Q250" s="452"/>
    </row>
    <row r="251" spans="1:17" x14ac:dyDescent="0.25">
      <c r="A251" s="452"/>
      <c r="C251" s="461"/>
      <c r="D251" s="1065"/>
      <c r="E251" s="1065"/>
      <c r="F251" s="461"/>
      <c r="G251" s="1065"/>
      <c r="H251" s="1065"/>
      <c r="I251" s="461"/>
      <c r="J251" s="468"/>
      <c r="K251" s="461"/>
      <c r="L251" s="469"/>
      <c r="M251" s="466" t="str">
        <f t="shared" si="6"/>
        <v/>
      </c>
      <c r="N251" s="467" t="str">
        <f t="shared" si="7"/>
        <v/>
      </c>
      <c r="O251" s="461"/>
      <c r="Q251" s="452"/>
    </row>
    <row r="252" spans="1:17" x14ac:dyDescent="0.25">
      <c r="A252" s="452"/>
      <c r="C252" s="461"/>
      <c r="D252" s="1065"/>
      <c r="E252" s="1065"/>
      <c r="F252" s="461"/>
      <c r="G252" s="1065"/>
      <c r="H252" s="1065"/>
      <c r="I252" s="461"/>
      <c r="J252" s="468"/>
      <c r="K252" s="461"/>
      <c r="L252" s="469"/>
      <c r="M252" s="466" t="str">
        <f t="shared" si="6"/>
        <v/>
      </c>
      <c r="N252" s="467" t="str">
        <f t="shared" si="7"/>
        <v/>
      </c>
      <c r="O252" s="461"/>
      <c r="Q252" s="452"/>
    </row>
    <row r="253" spans="1:17" x14ac:dyDescent="0.25">
      <c r="A253" s="452"/>
      <c r="C253" s="461"/>
      <c r="D253" s="1065"/>
      <c r="E253" s="1065"/>
      <c r="F253" s="461"/>
      <c r="G253" s="1065"/>
      <c r="H253" s="1065"/>
      <c r="I253" s="461"/>
      <c r="J253" s="468"/>
      <c r="K253" s="461"/>
      <c r="L253" s="469"/>
      <c r="M253" s="466" t="str">
        <f t="shared" si="6"/>
        <v/>
      </c>
      <c r="N253" s="467" t="str">
        <f t="shared" si="7"/>
        <v/>
      </c>
      <c r="O253" s="461"/>
      <c r="Q253" s="452"/>
    </row>
    <row r="254" spans="1:17" x14ac:dyDescent="0.25">
      <c r="A254" s="452"/>
      <c r="C254" s="461"/>
      <c r="D254" s="1065"/>
      <c r="E254" s="1065"/>
      <c r="F254" s="461"/>
      <c r="G254" s="1065"/>
      <c r="H254" s="1065"/>
      <c r="I254" s="461"/>
      <c r="J254" s="468"/>
      <c r="K254" s="461"/>
      <c r="L254" s="469"/>
      <c r="M254" s="466" t="str">
        <f t="shared" si="6"/>
        <v/>
      </c>
      <c r="N254" s="467" t="str">
        <f t="shared" si="7"/>
        <v/>
      </c>
      <c r="O254" s="461"/>
      <c r="Q254" s="452"/>
    </row>
    <row r="255" spans="1:17" x14ac:dyDescent="0.25">
      <c r="A255" s="452"/>
      <c r="C255" s="461"/>
      <c r="D255" s="1065"/>
      <c r="E255" s="1065"/>
      <c r="F255" s="461"/>
      <c r="G255" s="1065"/>
      <c r="H255" s="1065"/>
      <c r="I255" s="461"/>
      <c r="J255" s="468"/>
      <c r="K255" s="461"/>
      <c r="L255" s="469"/>
      <c r="M255" s="466" t="str">
        <f t="shared" si="6"/>
        <v/>
      </c>
      <c r="N255" s="467" t="str">
        <f t="shared" si="7"/>
        <v/>
      </c>
      <c r="O255" s="461"/>
      <c r="Q255" s="452"/>
    </row>
    <row r="256" spans="1:17" x14ac:dyDescent="0.25">
      <c r="A256" s="452"/>
      <c r="C256" s="461"/>
      <c r="D256" s="1065"/>
      <c r="E256" s="1065"/>
      <c r="F256" s="461"/>
      <c r="G256" s="1065"/>
      <c r="H256" s="1065"/>
      <c r="I256" s="461"/>
      <c r="J256" s="468"/>
      <c r="K256" s="461"/>
      <c r="L256" s="469"/>
      <c r="M256" s="466" t="str">
        <f t="shared" si="6"/>
        <v/>
      </c>
      <c r="N256" s="467" t="str">
        <f t="shared" si="7"/>
        <v/>
      </c>
      <c r="O256" s="461"/>
      <c r="Q256" s="452"/>
    </row>
    <row r="257" spans="1:17" x14ac:dyDescent="0.25">
      <c r="A257" s="452"/>
      <c r="C257" s="461"/>
      <c r="D257" s="1065"/>
      <c r="E257" s="1065"/>
      <c r="F257" s="461"/>
      <c r="G257" s="1065"/>
      <c r="H257" s="1065"/>
      <c r="I257" s="461"/>
      <c r="J257" s="468"/>
      <c r="K257" s="461"/>
      <c r="L257" s="469"/>
      <c r="M257" s="466" t="str">
        <f t="shared" si="6"/>
        <v/>
      </c>
      <c r="N257" s="467" t="str">
        <f t="shared" si="7"/>
        <v/>
      </c>
      <c r="O257" s="461"/>
      <c r="Q257" s="452"/>
    </row>
    <row r="258" spans="1:17" x14ac:dyDescent="0.25">
      <c r="A258" s="452"/>
      <c r="C258" s="461"/>
      <c r="D258" s="1065"/>
      <c r="E258" s="1065"/>
      <c r="F258" s="461"/>
      <c r="G258" s="1065"/>
      <c r="H258" s="1065"/>
      <c r="I258" s="461"/>
      <c r="J258" s="468"/>
      <c r="K258" s="461"/>
      <c r="L258" s="469"/>
      <c r="M258" s="466" t="str">
        <f t="shared" si="6"/>
        <v/>
      </c>
      <c r="N258" s="467" t="str">
        <f t="shared" si="7"/>
        <v/>
      </c>
      <c r="O258" s="461"/>
      <c r="Q258" s="452"/>
    </row>
    <row r="259" spans="1:17" x14ac:dyDescent="0.25">
      <c r="A259" s="452"/>
      <c r="C259" s="461"/>
      <c r="D259" s="1065"/>
      <c r="E259" s="1065"/>
      <c r="F259" s="461"/>
      <c r="G259" s="1065"/>
      <c r="H259" s="1065"/>
      <c r="I259" s="461"/>
      <c r="J259" s="468"/>
      <c r="K259" s="461"/>
      <c r="L259" s="469"/>
      <c r="M259" s="466" t="str">
        <f t="shared" si="6"/>
        <v/>
      </c>
      <c r="N259" s="467" t="str">
        <f t="shared" si="7"/>
        <v/>
      </c>
      <c r="O259" s="461"/>
      <c r="Q259" s="452"/>
    </row>
    <row r="260" spans="1:17" x14ac:dyDescent="0.25">
      <c r="A260" s="452"/>
      <c r="C260" s="461"/>
      <c r="D260" s="1065"/>
      <c r="E260" s="1065"/>
      <c r="F260" s="461"/>
      <c r="G260" s="1065"/>
      <c r="H260" s="1065"/>
      <c r="I260" s="461"/>
      <c r="J260" s="468"/>
      <c r="K260" s="461"/>
      <c r="L260" s="469"/>
      <c r="M260" s="466" t="str">
        <f t="shared" si="6"/>
        <v/>
      </c>
      <c r="N260" s="467" t="str">
        <f t="shared" si="7"/>
        <v/>
      </c>
      <c r="O260" s="461"/>
      <c r="Q260" s="452"/>
    </row>
    <row r="261" spans="1:17" x14ac:dyDescent="0.25">
      <c r="A261" s="452"/>
      <c r="C261" s="461"/>
      <c r="D261" s="1065"/>
      <c r="E261" s="1065"/>
      <c r="F261" s="461"/>
      <c r="G261" s="1065"/>
      <c r="H261" s="1065"/>
      <c r="I261" s="461"/>
      <c r="J261" s="468"/>
      <c r="K261" s="461"/>
      <c r="L261" s="469"/>
      <c r="M261" s="466" t="str">
        <f t="shared" si="6"/>
        <v/>
      </c>
      <c r="N261" s="467" t="str">
        <f t="shared" si="7"/>
        <v/>
      </c>
      <c r="O261" s="461"/>
      <c r="Q261" s="452"/>
    </row>
    <row r="262" spans="1:17" x14ac:dyDescent="0.25">
      <c r="A262" s="452"/>
      <c r="C262" s="461"/>
      <c r="D262" s="1065"/>
      <c r="E262" s="1065"/>
      <c r="F262" s="461"/>
      <c r="G262" s="1065"/>
      <c r="H262" s="1065"/>
      <c r="I262" s="461"/>
      <c r="J262" s="468"/>
      <c r="K262" s="461"/>
      <c r="L262" s="469"/>
      <c r="M262" s="466" t="str">
        <f t="shared" si="6"/>
        <v/>
      </c>
      <c r="N262" s="467" t="str">
        <f t="shared" si="7"/>
        <v/>
      </c>
      <c r="O262" s="461"/>
      <c r="Q262" s="452"/>
    </row>
    <row r="263" spans="1:17" x14ac:dyDescent="0.25">
      <c r="A263" s="452"/>
      <c r="C263" s="461"/>
      <c r="D263" s="1065"/>
      <c r="E263" s="1065"/>
      <c r="F263" s="461"/>
      <c r="G263" s="1065"/>
      <c r="H263" s="1065"/>
      <c r="I263" s="461"/>
      <c r="J263" s="468"/>
      <c r="K263" s="461"/>
      <c r="L263" s="469"/>
      <c r="M263" s="466" t="str">
        <f t="shared" si="6"/>
        <v/>
      </c>
      <c r="N263" s="467" t="str">
        <f t="shared" si="7"/>
        <v/>
      </c>
      <c r="O263" s="461"/>
      <c r="Q263" s="452"/>
    </row>
    <row r="264" spans="1:17" x14ac:dyDescent="0.25">
      <c r="A264" s="452"/>
      <c r="C264" s="461"/>
      <c r="D264" s="1065"/>
      <c r="E264" s="1065"/>
      <c r="F264" s="461"/>
      <c r="G264" s="1065"/>
      <c r="H264" s="1065"/>
      <c r="I264" s="461"/>
      <c r="J264" s="468"/>
      <c r="K264" s="461"/>
      <c r="L264" s="469"/>
      <c r="M264" s="466" t="str">
        <f t="shared" si="6"/>
        <v/>
      </c>
      <c r="N264" s="467" t="str">
        <f t="shared" si="7"/>
        <v/>
      </c>
      <c r="O264" s="461"/>
      <c r="Q264" s="452"/>
    </row>
    <row r="265" spans="1:17" x14ac:dyDescent="0.25">
      <c r="A265" s="452"/>
      <c r="C265" s="461"/>
      <c r="D265" s="1065"/>
      <c r="E265" s="1065"/>
      <c r="F265" s="461"/>
      <c r="G265" s="1065"/>
      <c r="H265" s="1065"/>
      <c r="I265" s="461"/>
      <c r="J265" s="468"/>
      <c r="K265" s="461"/>
      <c r="L265" s="469"/>
      <c r="M265" s="466" t="str">
        <f t="shared" si="6"/>
        <v/>
      </c>
      <c r="N265" s="467" t="str">
        <f t="shared" si="7"/>
        <v/>
      </c>
      <c r="O265" s="461"/>
      <c r="Q265" s="452"/>
    </row>
    <row r="266" spans="1:17" x14ac:dyDescent="0.25">
      <c r="A266" s="452"/>
      <c r="C266" s="461"/>
      <c r="D266" s="1065"/>
      <c r="E266" s="1065"/>
      <c r="F266" s="461"/>
      <c r="G266" s="1065"/>
      <c r="H266" s="1065"/>
      <c r="I266" s="461"/>
      <c r="J266" s="468"/>
      <c r="K266" s="461"/>
      <c r="L266" s="469"/>
      <c r="M266" s="466" t="str">
        <f t="shared" si="6"/>
        <v/>
      </c>
      <c r="N266" s="467" t="str">
        <f t="shared" si="7"/>
        <v/>
      </c>
      <c r="O266" s="461"/>
      <c r="Q266" s="452"/>
    </row>
    <row r="267" spans="1:17" x14ac:dyDescent="0.25">
      <c r="A267" s="452"/>
      <c r="C267" s="461"/>
      <c r="D267" s="1065"/>
      <c r="E267" s="1065"/>
      <c r="F267" s="461"/>
      <c r="G267" s="1065"/>
      <c r="H267" s="1065"/>
      <c r="I267" s="461"/>
      <c r="J267" s="468"/>
      <c r="K267" s="461"/>
      <c r="L267" s="469"/>
      <c r="M267" s="466" t="str">
        <f t="shared" si="6"/>
        <v/>
      </c>
      <c r="N267" s="467" t="str">
        <f t="shared" si="7"/>
        <v/>
      </c>
      <c r="O267" s="461"/>
      <c r="Q267" s="452"/>
    </row>
    <row r="268" spans="1:17" x14ac:dyDescent="0.25">
      <c r="A268" s="452"/>
      <c r="C268" s="461"/>
      <c r="D268" s="1065"/>
      <c r="E268" s="1065"/>
      <c r="F268" s="461"/>
      <c r="G268" s="1065"/>
      <c r="H268" s="1065"/>
      <c r="I268" s="461"/>
      <c r="J268" s="468"/>
      <c r="K268" s="461"/>
      <c r="L268" s="469"/>
      <c r="M268" s="466" t="str">
        <f t="shared" si="6"/>
        <v/>
      </c>
      <c r="N268" s="467" t="str">
        <f t="shared" si="7"/>
        <v/>
      </c>
      <c r="O268" s="461"/>
      <c r="Q268" s="452"/>
    </row>
    <row r="269" spans="1:17" x14ac:dyDescent="0.25">
      <c r="A269" s="452"/>
      <c r="C269" s="461"/>
      <c r="D269" s="1065"/>
      <c r="E269" s="1065"/>
      <c r="F269" s="461"/>
      <c r="G269" s="1065"/>
      <c r="H269" s="1065"/>
      <c r="I269" s="461"/>
      <c r="J269" s="468"/>
      <c r="K269" s="461"/>
      <c r="L269" s="469"/>
      <c r="M269" s="466" t="str">
        <f t="shared" si="6"/>
        <v/>
      </c>
      <c r="N269" s="467" t="str">
        <f t="shared" si="7"/>
        <v/>
      </c>
      <c r="O269" s="461"/>
      <c r="Q269" s="452"/>
    </row>
    <row r="270" spans="1:17" x14ac:dyDescent="0.25">
      <c r="A270" s="452"/>
      <c r="C270" s="461"/>
      <c r="D270" s="1065"/>
      <c r="E270" s="1065"/>
      <c r="F270" s="461"/>
      <c r="G270" s="1065"/>
      <c r="H270" s="1065"/>
      <c r="I270" s="461"/>
      <c r="J270" s="468"/>
      <c r="K270" s="461"/>
      <c r="L270" s="469"/>
      <c r="M270" s="466" t="str">
        <f t="shared" si="6"/>
        <v/>
      </c>
      <c r="N270" s="467" t="str">
        <f t="shared" si="7"/>
        <v/>
      </c>
      <c r="O270" s="461"/>
      <c r="Q270" s="452"/>
    </row>
    <row r="271" spans="1:17" x14ac:dyDescent="0.25">
      <c r="A271" s="452"/>
      <c r="C271" s="461"/>
      <c r="D271" s="1065"/>
      <c r="E271" s="1065"/>
      <c r="F271" s="461"/>
      <c r="G271" s="1065"/>
      <c r="H271" s="1065"/>
      <c r="I271" s="461"/>
      <c r="J271" s="468"/>
      <c r="K271" s="461"/>
      <c r="L271" s="469"/>
      <c r="M271" s="466" t="str">
        <f t="shared" si="6"/>
        <v/>
      </c>
      <c r="N271" s="467" t="str">
        <f t="shared" si="7"/>
        <v/>
      </c>
      <c r="O271" s="461"/>
      <c r="Q271" s="452"/>
    </row>
    <row r="272" spans="1:17" x14ac:dyDescent="0.25">
      <c r="A272" s="452"/>
      <c r="C272" s="461"/>
      <c r="D272" s="1065"/>
      <c r="E272" s="1065"/>
      <c r="F272" s="461"/>
      <c r="G272" s="1065"/>
      <c r="H272" s="1065"/>
      <c r="I272" s="461"/>
      <c r="J272" s="468"/>
      <c r="K272" s="461"/>
      <c r="L272" s="469"/>
      <c r="M272" s="466" t="str">
        <f t="shared" si="6"/>
        <v/>
      </c>
      <c r="N272" s="467" t="str">
        <f t="shared" si="7"/>
        <v/>
      </c>
      <c r="O272" s="461"/>
      <c r="Q272" s="452"/>
    </row>
    <row r="273" spans="1:17" x14ac:dyDescent="0.25">
      <c r="A273" s="452"/>
      <c r="C273" s="461"/>
      <c r="D273" s="1065"/>
      <c r="E273" s="1065"/>
      <c r="F273" s="461"/>
      <c r="G273" s="1065"/>
      <c r="H273" s="1065"/>
      <c r="I273" s="461"/>
      <c r="J273" s="468"/>
      <c r="K273" s="461"/>
      <c r="L273" s="469"/>
      <c r="M273" s="466" t="str">
        <f t="shared" si="6"/>
        <v/>
      </c>
      <c r="N273" s="467" t="str">
        <f t="shared" si="7"/>
        <v/>
      </c>
      <c r="O273" s="461"/>
      <c r="Q273" s="452"/>
    </row>
    <row r="274" spans="1:17" x14ac:dyDescent="0.25">
      <c r="A274" s="452"/>
      <c r="C274" s="461"/>
      <c r="D274" s="1065"/>
      <c r="E274" s="1065"/>
      <c r="F274" s="461"/>
      <c r="G274" s="1065"/>
      <c r="H274" s="1065"/>
      <c r="I274" s="461"/>
      <c r="J274" s="468"/>
      <c r="K274" s="461"/>
      <c r="L274" s="469"/>
      <c r="M274" s="466" t="str">
        <f t="shared" si="6"/>
        <v/>
      </c>
      <c r="N274" s="467" t="str">
        <f t="shared" si="7"/>
        <v/>
      </c>
      <c r="O274" s="461"/>
      <c r="Q274" s="452"/>
    </row>
    <row r="275" spans="1:17" x14ac:dyDescent="0.25">
      <c r="A275" s="452"/>
      <c r="C275" s="461"/>
      <c r="D275" s="1065"/>
      <c r="E275" s="1065"/>
      <c r="F275" s="461"/>
      <c r="G275" s="1065"/>
      <c r="H275" s="1065"/>
      <c r="I275" s="461"/>
      <c r="J275" s="468"/>
      <c r="K275" s="461"/>
      <c r="L275" s="469"/>
      <c r="M275" s="466" t="str">
        <f t="shared" si="6"/>
        <v/>
      </c>
      <c r="N275" s="467" t="str">
        <f t="shared" si="7"/>
        <v/>
      </c>
      <c r="O275" s="461"/>
      <c r="Q275" s="452"/>
    </row>
    <row r="276" spans="1:17" x14ac:dyDescent="0.25">
      <c r="A276" s="452"/>
      <c r="C276" s="461"/>
      <c r="D276" s="1065"/>
      <c r="E276" s="1065"/>
      <c r="F276" s="461"/>
      <c r="G276" s="1065"/>
      <c r="H276" s="1065"/>
      <c r="I276" s="461"/>
      <c r="J276" s="468"/>
      <c r="K276" s="461"/>
      <c r="L276" s="469"/>
      <c r="M276" s="466" t="str">
        <f t="shared" si="6"/>
        <v/>
      </c>
      <c r="N276" s="467" t="str">
        <f t="shared" si="7"/>
        <v/>
      </c>
      <c r="O276" s="461"/>
      <c r="Q276" s="452"/>
    </row>
    <row r="277" spans="1:17" x14ac:dyDescent="0.25">
      <c r="A277" s="452"/>
      <c r="C277" s="461"/>
      <c r="D277" s="1065"/>
      <c r="E277" s="1065"/>
      <c r="F277" s="461"/>
      <c r="G277" s="1065"/>
      <c r="H277" s="1065"/>
      <c r="I277" s="461"/>
      <c r="J277" s="468"/>
      <c r="K277" s="461"/>
      <c r="L277" s="469"/>
      <c r="M277" s="466" t="str">
        <f t="shared" si="6"/>
        <v/>
      </c>
      <c r="N277" s="467" t="str">
        <f t="shared" si="7"/>
        <v/>
      </c>
      <c r="O277" s="461"/>
      <c r="Q277" s="452"/>
    </row>
    <row r="278" spans="1:17" x14ac:dyDescent="0.25">
      <c r="A278" s="452"/>
      <c r="C278" s="461"/>
      <c r="D278" s="1065"/>
      <c r="E278" s="1065"/>
      <c r="F278" s="461"/>
      <c r="G278" s="1065"/>
      <c r="H278" s="1065"/>
      <c r="I278" s="461"/>
      <c r="J278" s="468"/>
      <c r="K278" s="461"/>
      <c r="L278" s="469"/>
      <c r="M278" s="466" t="str">
        <f t="shared" si="6"/>
        <v/>
      </c>
      <c r="N278" s="467" t="str">
        <f t="shared" si="7"/>
        <v/>
      </c>
      <c r="O278" s="461"/>
      <c r="Q278" s="452"/>
    </row>
    <row r="279" spans="1:17" x14ac:dyDescent="0.25">
      <c r="A279" s="452"/>
      <c r="C279" s="461"/>
      <c r="D279" s="1065"/>
      <c r="E279" s="1065"/>
      <c r="F279" s="461"/>
      <c r="G279" s="1065"/>
      <c r="H279" s="1065"/>
      <c r="I279" s="461"/>
      <c r="J279" s="468"/>
      <c r="K279" s="461"/>
      <c r="L279" s="469"/>
      <c r="M279" s="466" t="str">
        <f t="shared" si="6"/>
        <v/>
      </c>
      <c r="N279" s="467" t="str">
        <f t="shared" si="7"/>
        <v/>
      </c>
      <c r="O279" s="461"/>
      <c r="Q279" s="452"/>
    </row>
    <row r="280" spans="1:17" x14ac:dyDescent="0.25">
      <c r="A280" s="452"/>
      <c r="C280" s="461"/>
      <c r="D280" s="1065"/>
      <c r="E280" s="1065"/>
      <c r="F280" s="461"/>
      <c r="G280" s="1065"/>
      <c r="H280" s="1065"/>
      <c r="I280" s="461"/>
      <c r="J280" s="468"/>
      <c r="K280" s="461"/>
      <c r="L280" s="469"/>
      <c r="M280" s="466" t="str">
        <f t="shared" si="6"/>
        <v/>
      </c>
      <c r="N280" s="467" t="str">
        <f t="shared" si="7"/>
        <v/>
      </c>
      <c r="O280" s="461"/>
      <c r="Q280" s="452"/>
    </row>
    <row r="281" spans="1:17" x14ac:dyDescent="0.25">
      <c r="A281" s="452"/>
      <c r="C281" s="461"/>
      <c r="D281" s="1065"/>
      <c r="E281" s="1065"/>
      <c r="F281" s="461"/>
      <c r="G281" s="1065"/>
      <c r="H281" s="1065"/>
      <c r="I281" s="461"/>
      <c r="J281" s="468"/>
      <c r="K281" s="461"/>
      <c r="L281" s="469"/>
      <c r="M281" s="466" t="str">
        <f t="shared" si="6"/>
        <v/>
      </c>
      <c r="N281" s="467" t="str">
        <f t="shared" si="7"/>
        <v/>
      </c>
      <c r="O281" s="461"/>
      <c r="Q281" s="452"/>
    </row>
    <row r="282" spans="1:17" x14ac:dyDescent="0.25">
      <c r="A282" s="452"/>
      <c r="C282" s="461"/>
      <c r="D282" s="1065"/>
      <c r="E282" s="1065"/>
      <c r="F282" s="461"/>
      <c r="G282" s="1065"/>
      <c r="H282" s="1065"/>
      <c r="I282" s="461"/>
      <c r="J282" s="468"/>
      <c r="K282" s="461"/>
      <c r="L282" s="469"/>
      <c r="M282" s="466" t="str">
        <f t="shared" si="6"/>
        <v/>
      </c>
      <c r="N282" s="467" t="str">
        <f t="shared" si="7"/>
        <v/>
      </c>
      <c r="O282" s="461"/>
      <c r="Q282" s="452"/>
    </row>
    <row r="283" spans="1:17" x14ac:dyDescent="0.25">
      <c r="A283" s="452"/>
      <c r="C283" s="461"/>
      <c r="D283" s="1065"/>
      <c r="E283" s="1065"/>
      <c r="F283" s="461"/>
      <c r="G283" s="1065"/>
      <c r="H283" s="1065"/>
      <c r="I283" s="461"/>
      <c r="J283" s="468"/>
      <c r="K283" s="461"/>
      <c r="L283" s="469"/>
      <c r="M283" s="466" t="str">
        <f t="shared" si="6"/>
        <v/>
      </c>
      <c r="N283" s="467" t="str">
        <f t="shared" si="7"/>
        <v/>
      </c>
      <c r="O283" s="461"/>
      <c r="Q283" s="452"/>
    </row>
    <row r="284" spans="1:17" x14ac:dyDescent="0.25">
      <c r="A284" s="452"/>
      <c r="C284" s="461"/>
      <c r="D284" s="1065"/>
      <c r="E284" s="1065"/>
      <c r="F284" s="461"/>
      <c r="G284" s="1065"/>
      <c r="H284" s="1065"/>
      <c r="I284" s="461"/>
      <c r="J284" s="468"/>
      <c r="K284" s="461"/>
      <c r="L284" s="469"/>
      <c r="M284" s="466" t="str">
        <f t="shared" si="6"/>
        <v/>
      </c>
      <c r="N284" s="467" t="str">
        <f t="shared" si="7"/>
        <v/>
      </c>
      <c r="O284" s="461"/>
      <c r="Q284" s="452"/>
    </row>
    <row r="285" spans="1:17" x14ac:dyDescent="0.25">
      <c r="A285" s="452"/>
      <c r="C285" s="461"/>
      <c r="D285" s="1065"/>
      <c r="E285" s="1065"/>
      <c r="F285" s="461"/>
      <c r="G285" s="1065"/>
      <c r="H285" s="1065"/>
      <c r="I285" s="461"/>
      <c r="J285" s="468"/>
      <c r="K285" s="461"/>
      <c r="L285" s="469"/>
      <c r="M285" s="466" t="str">
        <f t="shared" si="6"/>
        <v/>
      </c>
      <c r="N285" s="467" t="str">
        <f t="shared" si="7"/>
        <v/>
      </c>
      <c r="O285" s="461"/>
      <c r="Q285" s="452"/>
    </row>
    <row r="286" spans="1:17" x14ac:dyDescent="0.25">
      <c r="A286" s="452"/>
      <c r="C286" s="461"/>
      <c r="D286" s="1065"/>
      <c r="E286" s="1065"/>
      <c r="F286" s="461"/>
      <c r="G286" s="1065"/>
      <c r="H286" s="1065"/>
      <c r="I286" s="461"/>
      <c r="J286" s="468"/>
      <c r="K286" s="461"/>
      <c r="L286" s="469"/>
      <c r="M286" s="466" t="str">
        <f t="shared" si="6"/>
        <v/>
      </c>
      <c r="N286" s="467" t="str">
        <f t="shared" si="7"/>
        <v/>
      </c>
      <c r="O286" s="461"/>
      <c r="Q286" s="452"/>
    </row>
    <row r="287" spans="1:17" x14ac:dyDescent="0.25">
      <c r="A287" s="452"/>
      <c r="C287" s="461"/>
      <c r="D287" s="1065"/>
      <c r="E287" s="1065"/>
      <c r="F287" s="461"/>
      <c r="G287" s="1065"/>
      <c r="H287" s="1065"/>
      <c r="I287" s="461"/>
      <c r="J287" s="468"/>
      <c r="K287" s="461"/>
      <c r="L287" s="469"/>
      <c r="M287" s="466" t="str">
        <f t="shared" si="6"/>
        <v/>
      </c>
      <c r="N287" s="467" t="str">
        <f t="shared" si="7"/>
        <v/>
      </c>
      <c r="O287" s="461"/>
      <c r="Q287" s="452"/>
    </row>
    <row r="288" spans="1:17" x14ac:dyDescent="0.25">
      <c r="A288" s="452"/>
      <c r="C288" s="461"/>
      <c r="D288" s="1065"/>
      <c r="E288" s="1065"/>
      <c r="F288" s="461"/>
      <c r="G288" s="1065"/>
      <c r="H288" s="1065"/>
      <c r="I288" s="461"/>
      <c r="J288" s="468"/>
      <c r="K288" s="461"/>
      <c r="L288" s="469"/>
      <c r="M288" s="466" t="str">
        <f t="shared" si="6"/>
        <v/>
      </c>
      <c r="N288" s="467" t="str">
        <f t="shared" si="7"/>
        <v/>
      </c>
      <c r="O288" s="461"/>
      <c r="Q288" s="452"/>
    </row>
    <row r="289" spans="1:17" x14ac:dyDescent="0.25">
      <c r="A289" s="452"/>
      <c r="C289" s="461"/>
      <c r="D289" s="1065"/>
      <c r="E289" s="1065"/>
      <c r="F289" s="461"/>
      <c r="G289" s="1065"/>
      <c r="H289" s="1065"/>
      <c r="I289" s="461"/>
      <c r="J289" s="468"/>
      <c r="K289" s="461"/>
      <c r="L289" s="469"/>
      <c r="M289" s="466" t="str">
        <f t="shared" si="6"/>
        <v/>
      </c>
      <c r="N289" s="467" t="str">
        <f t="shared" si="7"/>
        <v/>
      </c>
      <c r="O289" s="461"/>
      <c r="Q289" s="452"/>
    </row>
    <row r="290" spans="1:17" x14ac:dyDescent="0.25">
      <c r="A290" s="452"/>
      <c r="C290" s="461"/>
      <c r="D290" s="1065"/>
      <c r="E290" s="1065"/>
      <c r="F290" s="461"/>
      <c r="G290" s="1065"/>
      <c r="H290" s="1065"/>
      <c r="I290" s="461"/>
      <c r="J290" s="468"/>
      <c r="K290" s="461"/>
      <c r="L290" s="469"/>
      <c r="M290" s="466" t="str">
        <f t="shared" si="6"/>
        <v/>
      </c>
      <c r="N290" s="467" t="str">
        <f t="shared" si="7"/>
        <v/>
      </c>
      <c r="O290" s="461"/>
      <c r="Q290" s="452"/>
    </row>
    <row r="291" spans="1:17" x14ac:dyDescent="0.25">
      <c r="A291" s="452"/>
      <c r="C291" s="461"/>
      <c r="D291" s="1065"/>
      <c r="E291" s="1065"/>
      <c r="F291" s="461"/>
      <c r="G291" s="1065"/>
      <c r="H291" s="1065"/>
      <c r="I291" s="461"/>
      <c r="J291" s="468"/>
      <c r="K291" s="461"/>
      <c r="L291" s="469"/>
      <c r="M291" s="466" t="str">
        <f t="shared" si="6"/>
        <v/>
      </c>
      <c r="N291" s="467" t="str">
        <f t="shared" si="7"/>
        <v/>
      </c>
      <c r="O291" s="461"/>
      <c r="Q291" s="452"/>
    </row>
    <row r="292" spans="1:17" x14ac:dyDescent="0.25">
      <c r="A292" s="452"/>
      <c r="C292" s="461"/>
      <c r="D292" s="1065"/>
      <c r="E292" s="1065"/>
      <c r="F292" s="461"/>
      <c r="G292" s="1065"/>
      <c r="H292" s="1065"/>
      <c r="I292" s="461"/>
      <c r="J292" s="468"/>
      <c r="K292" s="461"/>
      <c r="L292" s="469"/>
      <c r="M292" s="466" t="str">
        <f t="shared" si="6"/>
        <v/>
      </c>
      <c r="N292" s="467" t="str">
        <f t="shared" si="7"/>
        <v/>
      </c>
      <c r="O292" s="461"/>
      <c r="Q292" s="452"/>
    </row>
    <row r="293" spans="1:17" x14ac:dyDescent="0.25">
      <c r="A293" s="452"/>
      <c r="C293" s="461"/>
      <c r="D293" s="1065"/>
      <c r="E293" s="1065"/>
      <c r="F293" s="461"/>
      <c r="G293" s="1065"/>
      <c r="H293" s="1065"/>
      <c r="I293" s="461"/>
      <c r="J293" s="468"/>
      <c r="K293" s="461"/>
      <c r="L293" s="469"/>
      <c r="M293" s="466" t="str">
        <f t="shared" si="6"/>
        <v/>
      </c>
      <c r="N293" s="467" t="str">
        <f t="shared" si="7"/>
        <v/>
      </c>
      <c r="O293" s="461"/>
      <c r="Q293" s="452"/>
    </row>
    <row r="294" spans="1:17" x14ac:dyDescent="0.25">
      <c r="A294" s="452"/>
      <c r="C294" s="461"/>
      <c r="D294" s="1065"/>
      <c r="E294" s="1065"/>
      <c r="F294" s="461"/>
      <c r="G294" s="1065"/>
      <c r="H294" s="1065"/>
      <c r="I294" s="461"/>
      <c r="J294" s="468"/>
      <c r="K294" s="461"/>
      <c r="L294" s="469"/>
      <c r="M294" s="466" t="str">
        <f t="shared" si="6"/>
        <v/>
      </c>
      <c r="N294" s="467" t="str">
        <f t="shared" si="7"/>
        <v/>
      </c>
      <c r="O294" s="461"/>
      <c r="Q294" s="452"/>
    </row>
    <row r="295" spans="1:17" x14ac:dyDescent="0.25">
      <c r="A295" s="452"/>
      <c r="C295" s="461"/>
      <c r="D295" s="1065"/>
      <c r="E295" s="1065"/>
      <c r="F295" s="461"/>
      <c r="G295" s="1065"/>
      <c r="H295" s="1065"/>
      <c r="I295" s="461"/>
      <c r="J295" s="468"/>
      <c r="K295" s="461"/>
      <c r="L295" s="469"/>
      <c r="M295" s="466" t="str">
        <f t="shared" si="6"/>
        <v/>
      </c>
      <c r="N295" s="467" t="str">
        <f t="shared" si="7"/>
        <v/>
      </c>
      <c r="O295" s="461"/>
      <c r="Q295" s="452"/>
    </row>
    <row r="296" spans="1:17" x14ac:dyDescent="0.25">
      <c r="A296" s="452"/>
      <c r="C296" s="461"/>
      <c r="D296" s="1065"/>
      <c r="E296" s="1065"/>
      <c r="F296" s="461"/>
      <c r="G296" s="1065"/>
      <c r="H296" s="1065"/>
      <c r="I296" s="461"/>
      <c r="J296" s="468"/>
      <c r="K296" s="461"/>
      <c r="L296" s="469"/>
      <c r="M296" s="466" t="str">
        <f t="shared" si="6"/>
        <v/>
      </c>
      <c r="N296" s="467" t="str">
        <f t="shared" si="7"/>
        <v/>
      </c>
      <c r="O296" s="461"/>
      <c r="Q296" s="452"/>
    </row>
    <row r="297" spans="1:17" x14ac:dyDescent="0.25">
      <c r="A297" s="452"/>
      <c r="C297" s="461"/>
      <c r="D297" s="1065"/>
      <c r="E297" s="1065"/>
      <c r="F297" s="461"/>
      <c r="G297" s="1065"/>
      <c r="H297" s="1065"/>
      <c r="I297" s="461"/>
      <c r="J297" s="468"/>
      <c r="K297" s="461"/>
      <c r="L297" s="469"/>
      <c r="M297" s="466" t="str">
        <f t="shared" si="6"/>
        <v/>
      </c>
      <c r="N297" s="467" t="str">
        <f t="shared" si="7"/>
        <v/>
      </c>
      <c r="O297" s="461"/>
      <c r="Q297" s="452"/>
    </row>
    <row r="298" spans="1:17" x14ac:dyDescent="0.25">
      <c r="A298" s="452"/>
      <c r="C298" s="461"/>
      <c r="D298" s="1065"/>
      <c r="E298" s="1065"/>
      <c r="F298" s="461"/>
      <c r="G298" s="1065"/>
      <c r="H298" s="1065"/>
      <c r="I298" s="461"/>
      <c r="J298" s="468"/>
      <c r="K298" s="461"/>
      <c r="L298" s="469"/>
      <c r="M298" s="466" t="str">
        <f t="shared" si="6"/>
        <v/>
      </c>
      <c r="N298" s="467" t="str">
        <f t="shared" si="7"/>
        <v/>
      </c>
      <c r="O298" s="461"/>
      <c r="Q298" s="452"/>
    </row>
    <row r="299" spans="1:17" x14ac:dyDescent="0.25">
      <c r="A299" s="452"/>
      <c r="C299" s="461"/>
      <c r="D299" s="1065"/>
      <c r="E299" s="1065"/>
      <c r="F299" s="461"/>
      <c r="G299" s="1065"/>
      <c r="H299" s="1065"/>
      <c r="I299" s="461"/>
      <c r="J299" s="468"/>
      <c r="K299" s="461"/>
      <c r="L299" s="469"/>
      <c r="M299" s="466" t="str">
        <f t="shared" si="6"/>
        <v/>
      </c>
      <c r="N299" s="467" t="str">
        <f t="shared" si="7"/>
        <v/>
      </c>
      <c r="O299" s="461"/>
      <c r="Q299" s="452"/>
    </row>
    <row r="300" spans="1:17" x14ac:dyDescent="0.25">
      <c r="A300" s="452"/>
      <c r="C300" s="461"/>
      <c r="D300" s="1065"/>
      <c r="E300" s="1065"/>
      <c r="F300" s="461"/>
      <c r="G300" s="1065"/>
      <c r="H300" s="1065"/>
      <c r="I300" s="461"/>
      <c r="J300" s="468"/>
      <c r="K300" s="461"/>
      <c r="L300" s="469"/>
      <c r="M300" s="466" t="str">
        <f t="shared" si="6"/>
        <v/>
      </c>
      <c r="N300" s="467" t="str">
        <f t="shared" si="7"/>
        <v/>
      </c>
      <c r="O300" s="461"/>
      <c r="Q300" s="452"/>
    </row>
    <row r="301" spans="1:17" x14ac:dyDescent="0.25">
      <c r="A301" s="452"/>
      <c r="C301" s="461"/>
      <c r="D301" s="1065"/>
      <c r="E301" s="1065"/>
      <c r="F301" s="461"/>
      <c r="G301" s="1065"/>
      <c r="H301" s="1065"/>
      <c r="I301" s="461"/>
      <c r="J301" s="468"/>
      <c r="K301" s="461"/>
      <c r="L301" s="469"/>
      <c r="M301" s="466" t="str">
        <f t="shared" si="6"/>
        <v/>
      </c>
      <c r="N301" s="467" t="str">
        <f t="shared" si="7"/>
        <v/>
      </c>
      <c r="O301" s="461"/>
      <c r="Q301" s="452"/>
    </row>
    <row r="302" spans="1:17" x14ac:dyDescent="0.25">
      <c r="A302" s="452"/>
      <c r="C302" s="461"/>
      <c r="D302" s="1065"/>
      <c r="E302" s="1065"/>
      <c r="F302" s="461"/>
      <c r="G302" s="1065"/>
      <c r="H302" s="1065"/>
      <c r="I302" s="461"/>
      <c r="J302" s="468"/>
      <c r="K302" s="461"/>
      <c r="L302" s="469"/>
      <c r="M302" s="466" t="str">
        <f t="shared" si="6"/>
        <v/>
      </c>
      <c r="N302" s="467" t="str">
        <f t="shared" si="7"/>
        <v/>
      </c>
      <c r="O302" s="461"/>
      <c r="Q302" s="452"/>
    </row>
    <row r="303" spans="1:17" x14ac:dyDescent="0.25">
      <c r="A303" s="452"/>
      <c r="C303" s="461"/>
      <c r="D303" s="1065"/>
      <c r="E303" s="1065"/>
      <c r="F303" s="461"/>
      <c r="G303" s="1065"/>
      <c r="H303" s="1065"/>
      <c r="I303" s="461"/>
      <c r="J303" s="468"/>
      <c r="K303" s="461"/>
      <c r="L303" s="469"/>
      <c r="M303" s="466" t="str">
        <f t="shared" si="6"/>
        <v/>
      </c>
      <c r="N303" s="467" t="str">
        <f t="shared" si="7"/>
        <v/>
      </c>
      <c r="O303" s="461"/>
      <c r="Q303" s="452"/>
    </row>
    <row r="304" spans="1:17" x14ac:dyDescent="0.25">
      <c r="A304" s="452"/>
      <c r="C304" s="461"/>
      <c r="D304" s="1065"/>
      <c r="E304" s="1065"/>
      <c r="F304" s="461"/>
      <c r="G304" s="1065"/>
      <c r="H304" s="1065"/>
      <c r="I304" s="461"/>
      <c r="J304" s="468"/>
      <c r="K304" s="461"/>
      <c r="L304" s="469"/>
      <c r="M304" s="466" t="str">
        <f t="shared" si="6"/>
        <v/>
      </c>
      <c r="N304" s="467" t="str">
        <f t="shared" si="7"/>
        <v/>
      </c>
      <c r="O304" s="461"/>
      <c r="Q304" s="452"/>
    </row>
    <row r="305" spans="1:17" x14ac:dyDescent="0.25">
      <c r="A305" s="452"/>
      <c r="C305" s="461"/>
      <c r="D305" s="1065"/>
      <c r="E305" s="1065"/>
      <c r="F305" s="461"/>
      <c r="G305" s="1065"/>
      <c r="H305" s="1065"/>
      <c r="I305" s="461"/>
      <c r="J305" s="468"/>
      <c r="K305" s="461"/>
      <c r="L305" s="469"/>
      <c r="M305" s="466" t="str">
        <f t="shared" si="6"/>
        <v/>
      </c>
      <c r="N305" s="467" t="str">
        <f t="shared" si="7"/>
        <v/>
      </c>
      <c r="O305" s="461"/>
      <c r="Q305" s="452"/>
    </row>
    <row r="306" spans="1:17" x14ac:dyDescent="0.25">
      <c r="A306" s="452"/>
      <c r="C306" s="461"/>
      <c r="D306" s="1065"/>
      <c r="E306" s="1065"/>
      <c r="F306" s="461"/>
      <c r="G306" s="1065"/>
      <c r="H306" s="1065"/>
      <c r="I306" s="461"/>
      <c r="J306" s="468"/>
      <c r="K306" s="461"/>
      <c r="L306" s="469"/>
      <c r="M306" s="466" t="str">
        <f t="shared" ref="M306:M348" si="8">IF(K306="","", INDEX(CNTR_EFListSelected,MATCH(K306,CORSIA_FuelsList,0)))</f>
        <v/>
      </c>
      <c r="N306" s="467" t="str">
        <f t="shared" si="7"/>
        <v/>
      </c>
      <c r="O306" s="461"/>
      <c r="Q306" s="452"/>
    </row>
    <row r="307" spans="1:17" x14ac:dyDescent="0.25">
      <c r="A307" s="452"/>
      <c r="C307" s="461"/>
      <c r="D307" s="1065"/>
      <c r="E307" s="1065"/>
      <c r="F307" s="461"/>
      <c r="G307" s="1065"/>
      <c r="H307" s="1065"/>
      <c r="I307" s="461"/>
      <c r="J307" s="468"/>
      <c r="K307" s="461"/>
      <c r="L307" s="469"/>
      <c r="M307" s="466" t="str">
        <f t="shared" si="8"/>
        <v/>
      </c>
      <c r="N307" s="467" t="str">
        <f t="shared" ref="N307:N348" si="9">IF(COUNT(L307:M307)=2,L307*M307,"")</f>
        <v/>
      </c>
      <c r="O307" s="461"/>
      <c r="Q307" s="452"/>
    </row>
    <row r="308" spans="1:17" x14ac:dyDescent="0.25">
      <c r="A308" s="452"/>
      <c r="C308" s="461"/>
      <c r="D308" s="1065"/>
      <c r="E308" s="1065"/>
      <c r="F308" s="461"/>
      <c r="G308" s="1065"/>
      <c r="H308" s="1065"/>
      <c r="I308" s="461"/>
      <c r="J308" s="468"/>
      <c r="K308" s="461"/>
      <c r="L308" s="469"/>
      <c r="M308" s="466" t="str">
        <f t="shared" si="8"/>
        <v/>
      </c>
      <c r="N308" s="467" t="str">
        <f t="shared" si="9"/>
        <v/>
      </c>
      <c r="O308" s="461"/>
      <c r="Q308" s="452"/>
    </row>
    <row r="309" spans="1:17" x14ac:dyDescent="0.25">
      <c r="A309" s="452"/>
      <c r="C309" s="461"/>
      <c r="D309" s="1065"/>
      <c r="E309" s="1065"/>
      <c r="F309" s="461"/>
      <c r="G309" s="1065"/>
      <c r="H309" s="1065"/>
      <c r="I309" s="461"/>
      <c r="J309" s="468"/>
      <c r="K309" s="461"/>
      <c r="L309" s="469"/>
      <c r="M309" s="466" t="str">
        <f t="shared" si="8"/>
        <v/>
      </c>
      <c r="N309" s="467" t="str">
        <f t="shared" si="9"/>
        <v/>
      </c>
      <c r="O309" s="461"/>
      <c r="Q309" s="452"/>
    </row>
    <row r="310" spans="1:17" x14ac:dyDescent="0.25">
      <c r="A310" s="452"/>
      <c r="C310" s="461"/>
      <c r="D310" s="1065"/>
      <c r="E310" s="1065"/>
      <c r="F310" s="461"/>
      <c r="G310" s="1065"/>
      <c r="H310" s="1065"/>
      <c r="I310" s="461"/>
      <c r="J310" s="468"/>
      <c r="K310" s="461"/>
      <c r="L310" s="469"/>
      <c r="M310" s="466" t="str">
        <f t="shared" si="8"/>
        <v/>
      </c>
      <c r="N310" s="467" t="str">
        <f t="shared" si="9"/>
        <v/>
      </c>
      <c r="O310" s="461"/>
      <c r="Q310" s="452"/>
    </row>
    <row r="311" spans="1:17" x14ac:dyDescent="0.25">
      <c r="A311" s="452"/>
      <c r="C311" s="461"/>
      <c r="D311" s="1065"/>
      <c r="E311" s="1065"/>
      <c r="F311" s="461"/>
      <c r="G311" s="1065"/>
      <c r="H311" s="1065"/>
      <c r="I311" s="461"/>
      <c r="J311" s="468"/>
      <c r="K311" s="461"/>
      <c r="L311" s="469"/>
      <c r="M311" s="466" t="str">
        <f t="shared" si="8"/>
        <v/>
      </c>
      <c r="N311" s="467" t="str">
        <f t="shared" si="9"/>
        <v/>
      </c>
      <c r="O311" s="461"/>
      <c r="Q311" s="452"/>
    </row>
    <row r="312" spans="1:17" x14ac:dyDescent="0.25">
      <c r="A312" s="452"/>
      <c r="C312" s="461"/>
      <c r="D312" s="1065"/>
      <c r="E312" s="1065"/>
      <c r="F312" s="461"/>
      <c r="G312" s="1065"/>
      <c r="H312" s="1065"/>
      <c r="I312" s="461"/>
      <c r="J312" s="468"/>
      <c r="K312" s="461"/>
      <c r="L312" s="469"/>
      <c r="M312" s="466" t="str">
        <f t="shared" si="8"/>
        <v/>
      </c>
      <c r="N312" s="467" t="str">
        <f t="shared" si="9"/>
        <v/>
      </c>
      <c r="O312" s="461"/>
      <c r="Q312" s="452"/>
    </row>
    <row r="313" spans="1:17" x14ac:dyDescent="0.25">
      <c r="A313" s="452"/>
      <c r="C313" s="461"/>
      <c r="D313" s="1065"/>
      <c r="E313" s="1065"/>
      <c r="F313" s="461"/>
      <c r="G313" s="1065"/>
      <c r="H313" s="1065"/>
      <c r="I313" s="461"/>
      <c r="J313" s="468"/>
      <c r="K313" s="461"/>
      <c r="L313" s="469"/>
      <c r="M313" s="466" t="str">
        <f t="shared" si="8"/>
        <v/>
      </c>
      <c r="N313" s="467" t="str">
        <f t="shared" si="9"/>
        <v/>
      </c>
      <c r="O313" s="461"/>
      <c r="Q313" s="452"/>
    </row>
    <row r="314" spans="1:17" x14ac:dyDescent="0.25">
      <c r="A314" s="452"/>
      <c r="C314" s="461"/>
      <c r="D314" s="1065"/>
      <c r="E314" s="1065"/>
      <c r="F314" s="461"/>
      <c r="G314" s="1065"/>
      <c r="H314" s="1065"/>
      <c r="I314" s="461"/>
      <c r="J314" s="468"/>
      <c r="K314" s="461"/>
      <c r="L314" s="469"/>
      <c r="M314" s="466" t="str">
        <f t="shared" si="8"/>
        <v/>
      </c>
      <c r="N314" s="467" t="str">
        <f t="shared" si="9"/>
        <v/>
      </c>
      <c r="O314" s="461"/>
      <c r="Q314" s="452"/>
    </row>
    <row r="315" spans="1:17" x14ac:dyDescent="0.25">
      <c r="A315" s="452"/>
      <c r="C315" s="461"/>
      <c r="D315" s="1065"/>
      <c r="E315" s="1065"/>
      <c r="F315" s="461"/>
      <c r="G315" s="1065"/>
      <c r="H315" s="1065"/>
      <c r="I315" s="461"/>
      <c r="J315" s="468"/>
      <c r="K315" s="461"/>
      <c r="L315" s="469"/>
      <c r="M315" s="466" t="str">
        <f t="shared" si="8"/>
        <v/>
      </c>
      <c r="N315" s="467" t="str">
        <f t="shared" si="9"/>
        <v/>
      </c>
      <c r="O315" s="461"/>
      <c r="Q315" s="452"/>
    </row>
    <row r="316" spans="1:17" x14ac:dyDescent="0.25">
      <c r="A316" s="452"/>
      <c r="C316" s="461"/>
      <c r="D316" s="1065"/>
      <c r="E316" s="1065"/>
      <c r="F316" s="461"/>
      <c r="G316" s="1065"/>
      <c r="H316" s="1065"/>
      <c r="I316" s="461"/>
      <c r="J316" s="468"/>
      <c r="K316" s="461"/>
      <c r="L316" s="469"/>
      <c r="M316" s="466" t="str">
        <f t="shared" si="8"/>
        <v/>
      </c>
      <c r="N316" s="467" t="str">
        <f t="shared" si="9"/>
        <v/>
      </c>
      <c r="O316" s="461"/>
      <c r="Q316" s="452"/>
    </row>
    <row r="317" spans="1:17" x14ac:dyDescent="0.25">
      <c r="A317" s="452"/>
      <c r="C317" s="461"/>
      <c r="D317" s="1065"/>
      <c r="E317" s="1065"/>
      <c r="F317" s="461"/>
      <c r="G317" s="1065"/>
      <c r="H317" s="1065"/>
      <c r="I317" s="461"/>
      <c r="J317" s="468"/>
      <c r="K317" s="461"/>
      <c r="L317" s="469"/>
      <c r="M317" s="466" t="str">
        <f t="shared" si="8"/>
        <v/>
      </c>
      <c r="N317" s="467" t="str">
        <f t="shared" si="9"/>
        <v/>
      </c>
      <c r="O317" s="461"/>
      <c r="Q317" s="452"/>
    </row>
    <row r="318" spans="1:17" x14ac:dyDescent="0.25">
      <c r="A318" s="452"/>
      <c r="C318" s="461"/>
      <c r="D318" s="1065"/>
      <c r="E318" s="1065"/>
      <c r="F318" s="461"/>
      <c r="G318" s="1065"/>
      <c r="H318" s="1065"/>
      <c r="I318" s="461"/>
      <c r="J318" s="468"/>
      <c r="K318" s="461"/>
      <c r="L318" s="469"/>
      <c r="M318" s="466" t="str">
        <f t="shared" si="8"/>
        <v/>
      </c>
      <c r="N318" s="467" t="str">
        <f t="shared" si="9"/>
        <v/>
      </c>
      <c r="O318" s="461"/>
      <c r="Q318" s="452"/>
    </row>
    <row r="319" spans="1:17" x14ac:dyDescent="0.25">
      <c r="A319" s="452"/>
      <c r="C319" s="461"/>
      <c r="D319" s="1065"/>
      <c r="E319" s="1065"/>
      <c r="F319" s="461"/>
      <c r="G319" s="1065"/>
      <c r="H319" s="1065"/>
      <c r="I319" s="461"/>
      <c r="J319" s="468"/>
      <c r="K319" s="461"/>
      <c r="L319" s="469"/>
      <c r="M319" s="466" t="str">
        <f t="shared" si="8"/>
        <v/>
      </c>
      <c r="N319" s="467" t="str">
        <f t="shared" si="9"/>
        <v/>
      </c>
      <c r="O319" s="461"/>
      <c r="Q319" s="452"/>
    </row>
    <row r="320" spans="1:17" x14ac:dyDescent="0.25">
      <c r="A320" s="452"/>
      <c r="C320" s="461"/>
      <c r="D320" s="1065"/>
      <c r="E320" s="1065"/>
      <c r="F320" s="461"/>
      <c r="G320" s="1065"/>
      <c r="H320" s="1065"/>
      <c r="I320" s="461"/>
      <c r="J320" s="468"/>
      <c r="K320" s="461"/>
      <c r="L320" s="469"/>
      <c r="M320" s="466" t="str">
        <f t="shared" si="8"/>
        <v/>
      </c>
      <c r="N320" s="467" t="str">
        <f t="shared" si="9"/>
        <v/>
      </c>
      <c r="O320" s="461"/>
      <c r="Q320" s="452"/>
    </row>
    <row r="321" spans="1:17" x14ac:dyDescent="0.25">
      <c r="A321" s="452"/>
      <c r="C321" s="461"/>
      <c r="D321" s="1065"/>
      <c r="E321" s="1065"/>
      <c r="F321" s="461"/>
      <c r="G321" s="1065"/>
      <c r="H321" s="1065"/>
      <c r="I321" s="461"/>
      <c r="J321" s="468"/>
      <c r="K321" s="461"/>
      <c r="L321" s="469"/>
      <c r="M321" s="466" t="str">
        <f t="shared" si="8"/>
        <v/>
      </c>
      <c r="N321" s="467" t="str">
        <f t="shared" si="9"/>
        <v/>
      </c>
      <c r="O321" s="461"/>
      <c r="Q321" s="452"/>
    </row>
    <row r="322" spans="1:17" x14ac:dyDescent="0.25">
      <c r="A322" s="452"/>
      <c r="C322" s="461"/>
      <c r="D322" s="1065"/>
      <c r="E322" s="1065"/>
      <c r="F322" s="461"/>
      <c r="G322" s="1065"/>
      <c r="H322" s="1065"/>
      <c r="I322" s="461"/>
      <c r="J322" s="468"/>
      <c r="K322" s="461"/>
      <c r="L322" s="469"/>
      <c r="M322" s="466" t="str">
        <f t="shared" si="8"/>
        <v/>
      </c>
      <c r="N322" s="467" t="str">
        <f t="shared" si="9"/>
        <v/>
      </c>
      <c r="O322" s="461"/>
      <c r="Q322" s="452"/>
    </row>
    <row r="323" spans="1:17" x14ac:dyDescent="0.25">
      <c r="A323" s="452"/>
      <c r="C323" s="461"/>
      <c r="D323" s="1065"/>
      <c r="E323" s="1065"/>
      <c r="F323" s="461"/>
      <c r="G323" s="1065"/>
      <c r="H323" s="1065"/>
      <c r="I323" s="461"/>
      <c r="J323" s="468"/>
      <c r="K323" s="461"/>
      <c r="L323" s="469"/>
      <c r="M323" s="466" t="str">
        <f t="shared" si="8"/>
        <v/>
      </c>
      <c r="N323" s="467" t="str">
        <f t="shared" si="9"/>
        <v/>
      </c>
      <c r="O323" s="461"/>
      <c r="Q323" s="452"/>
    </row>
    <row r="324" spans="1:17" x14ac:dyDescent="0.25">
      <c r="A324" s="452"/>
      <c r="C324" s="461"/>
      <c r="D324" s="1065"/>
      <c r="E324" s="1065"/>
      <c r="F324" s="461"/>
      <c r="G324" s="1065"/>
      <c r="H324" s="1065"/>
      <c r="I324" s="461"/>
      <c r="J324" s="468"/>
      <c r="K324" s="461"/>
      <c r="L324" s="469"/>
      <c r="M324" s="466" t="str">
        <f t="shared" si="8"/>
        <v/>
      </c>
      <c r="N324" s="467" t="str">
        <f t="shared" si="9"/>
        <v/>
      </c>
      <c r="O324" s="461"/>
      <c r="Q324" s="452"/>
    </row>
    <row r="325" spans="1:17" x14ac:dyDescent="0.25">
      <c r="A325" s="452"/>
      <c r="C325" s="461"/>
      <c r="D325" s="1065"/>
      <c r="E325" s="1065"/>
      <c r="F325" s="461"/>
      <c r="G325" s="1065"/>
      <c r="H325" s="1065"/>
      <c r="I325" s="461"/>
      <c r="J325" s="468"/>
      <c r="K325" s="461"/>
      <c r="L325" s="469"/>
      <c r="M325" s="466" t="str">
        <f t="shared" si="8"/>
        <v/>
      </c>
      <c r="N325" s="467" t="str">
        <f t="shared" si="9"/>
        <v/>
      </c>
      <c r="O325" s="461"/>
      <c r="Q325" s="452"/>
    </row>
    <row r="326" spans="1:17" x14ac:dyDescent="0.25">
      <c r="A326" s="452"/>
      <c r="C326" s="461"/>
      <c r="D326" s="1065"/>
      <c r="E326" s="1065"/>
      <c r="F326" s="461"/>
      <c r="G326" s="1065"/>
      <c r="H326" s="1065"/>
      <c r="I326" s="461"/>
      <c r="J326" s="468"/>
      <c r="K326" s="461"/>
      <c r="L326" s="469"/>
      <c r="M326" s="466" t="str">
        <f t="shared" si="8"/>
        <v/>
      </c>
      <c r="N326" s="467" t="str">
        <f t="shared" si="9"/>
        <v/>
      </c>
      <c r="O326" s="461"/>
      <c r="Q326" s="452"/>
    </row>
    <row r="327" spans="1:17" x14ac:dyDescent="0.25">
      <c r="A327" s="452"/>
      <c r="C327" s="461"/>
      <c r="D327" s="1065"/>
      <c r="E327" s="1065"/>
      <c r="F327" s="461"/>
      <c r="G327" s="1065"/>
      <c r="H327" s="1065"/>
      <c r="I327" s="461"/>
      <c r="J327" s="468"/>
      <c r="K327" s="461"/>
      <c r="L327" s="469"/>
      <c r="M327" s="466" t="str">
        <f t="shared" si="8"/>
        <v/>
      </c>
      <c r="N327" s="467" t="str">
        <f t="shared" si="9"/>
        <v/>
      </c>
      <c r="O327" s="461"/>
      <c r="Q327" s="452"/>
    </row>
    <row r="328" spans="1:17" x14ac:dyDescent="0.25">
      <c r="A328" s="452"/>
      <c r="C328" s="461"/>
      <c r="D328" s="1065"/>
      <c r="E328" s="1065"/>
      <c r="F328" s="461"/>
      <c r="G328" s="1065"/>
      <c r="H328" s="1065"/>
      <c r="I328" s="461"/>
      <c r="J328" s="468"/>
      <c r="K328" s="461"/>
      <c r="L328" s="469"/>
      <c r="M328" s="466" t="str">
        <f t="shared" si="8"/>
        <v/>
      </c>
      <c r="N328" s="467" t="str">
        <f t="shared" si="9"/>
        <v/>
      </c>
      <c r="O328" s="461"/>
      <c r="Q328" s="452"/>
    </row>
    <row r="329" spans="1:17" x14ac:dyDescent="0.25">
      <c r="A329" s="452"/>
      <c r="C329" s="461"/>
      <c r="D329" s="1065"/>
      <c r="E329" s="1065"/>
      <c r="F329" s="461"/>
      <c r="G329" s="1065"/>
      <c r="H329" s="1065"/>
      <c r="I329" s="461"/>
      <c r="J329" s="468"/>
      <c r="K329" s="461"/>
      <c r="L329" s="469"/>
      <c r="M329" s="466" t="str">
        <f t="shared" si="8"/>
        <v/>
      </c>
      <c r="N329" s="467" t="str">
        <f t="shared" si="9"/>
        <v/>
      </c>
      <c r="O329" s="461"/>
      <c r="Q329" s="452"/>
    </row>
    <row r="330" spans="1:17" x14ac:dyDescent="0.25">
      <c r="A330" s="452"/>
      <c r="C330" s="461"/>
      <c r="D330" s="1065"/>
      <c r="E330" s="1065"/>
      <c r="F330" s="461"/>
      <c r="G330" s="1065"/>
      <c r="H330" s="1065"/>
      <c r="I330" s="461"/>
      <c r="J330" s="468"/>
      <c r="K330" s="461"/>
      <c r="L330" s="469"/>
      <c r="M330" s="466" t="str">
        <f t="shared" si="8"/>
        <v/>
      </c>
      <c r="N330" s="467" t="str">
        <f t="shared" si="9"/>
        <v/>
      </c>
      <c r="O330" s="461"/>
      <c r="Q330" s="452"/>
    </row>
    <row r="331" spans="1:17" x14ac:dyDescent="0.25">
      <c r="A331" s="452"/>
      <c r="C331" s="461"/>
      <c r="D331" s="1065"/>
      <c r="E331" s="1065"/>
      <c r="F331" s="461"/>
      <c r="G331" s="1065"/>
      <c r="H331" s="1065"/>
      <c r="I331" s="461"/>
      <c r="J331" s="468"/>
      <c r="K331" s="461"/>
      <c r="L331" s="469"/>
      <c r="M331" s="466" t="str">
        <f t="shared" si="8"/>
        <v/>
      </c>
      <c r="N331" s="467" t="str">
        <f t="shared" si="9"/>
        <v/>
      </c>
      <c r="O331" s="461"/>
      <c r="Q331" s="452"/>
    </row>
    <row r="332" spans="1:17" x14ac:dyDescent="0.25">
      <c r="A332" s="452"/>
      <c r="C332" s="461"/>
      <c r="D332" s="1065"/>
      <c r="E332" s="1065"/>
      <c r="F332" s="461"/>
      <c r="G332" s="1065"/>
      <c r="H332" s="1065"/>
      <c r="I332" s="461"/>
      <c r="J332" s="468"/>
      <c r="K332" s="461"/>
      <c r="L332" s="469"/>
      <c r="M332" s="466" t="str">
        <f t="shared" si="8"/>
        <v/>
      </c>
      <c r="N332" s="467" t="str">
        <f t="shared" si="9"/>
        <v/>
      </c>
      <c r="O332" s="461"/>
      <c r="Q332" s="452"/>
    </row>
    <row r="333" spans="1:17" x14ac:dyDescent="0.25">
      <c r="A333" s="452"/>
      <c r="C333" s="461"/>
      <c r="D333" s="1065"/>
      <c r="E333" s="1065"/>
      <c r="F333" s="461"/>
      <c r="G333" s="1065"/>
      <c r="H333" s="1065"/>
      <c r="I333" s="461"/>
      <c r="J333" s="468"/>
      <c r="K333" s="461"/>
      <c r="L333" s="469"/>
      <c r="M333" s="466" t="str">
        <f t="shared" si="8"/>
        <v/>
      </c>
      <c r="N333" s="467" t="str">
        <f t="shared" si="9"/>
        <v/>
      </c>
      <c r="O333" s="461"/>
      <c r="Q333" s="452"/>
    </row>
    <row r="334" spans="1:17" x14ac:dyDescent="0.25">
      <c r="A334" s="452"/>
      <c r="C334" s="461"/>
      <c r="D334" s="1065"/>
      <c r="E334" s="1065"/>
      <c r="F334" s="461"/>
      <c r="G334" s="1065"/>
      <c r="H334" s="1065"/>
      <c r="I334" s="461"/>
      <c r="J334" s="468"/>
      <c r="K334" s="461"/>
      <c r="L334" s="469"/>
      <c r="M334" s="466" t="str">
        <f t="shared" si="8"/>
        <v/>
      </c>
      <c r="N334" s="467" t="str">
        <f t="shared" si="9"/>
        <v/>
      </c>
      <c r="O334" s="461"/>
      <c r="Q334" s="452"/>
    </row>
    <row r="335" spans="1:17" x14ac:dyDescent="0.25">
      <c r="A335" s="452"/>
      <c r="C335" s="461"/>
      <c r="D335" s="1065"/>
      <c r="E335" s="1065"/>
      <c r="F335" s="461"/>
      <c r="G335" s="1065"/>
      <c r="H335" s="1065"/>
      <c r="I335" s="461"/>
      <c r="J335" s="468"/>
      <c r="K335" s="461"/>
      <c r="L335" s="469"/>
      <c r="M335" s="466" t="str">
        <f t="shared" si="8"/>
        <v/>
      </c>
      <c r="N335" s="467" t="str">
        <f t="shared" si="9"/>
        <v/>
      </c>
      <c r="O335" s="461"/>
      <c r="Q335" s="452"/>
    </row>
    <row r="336" spans="1:17" x14ac:dyDescent="0.25">
      <c r="A336" s="452"/>
      <c r="C336" s="461"/>
      <c r="D336" s="1065"/>
      <c r="E336" s="1065"/>
      <c r="F336" s="461"/>
      <c r="G336" s="1065"/>
      <c r="H336" s="1065"/>
      <c r="I336" s="461"/>
      <c r="J336" s="468"/>
      <c r="K336" s="461"/>
      <c r="L336" s="469"/>
      <c r="M336" s="466" t="str">
        <f t="shared" si="8"/>
        <v/>
      </c>
      <c r="N336" s="467" t="str">
        <f t="shared" si="9"/>
        <v/>
      </c>
      <c r="O336" s="461"/>
      <c r="Q336" s="452"/>
    </row>
    <row r="337" spans="1:17" x14ac:dyDescent="0.25">
      <c r="A337" s="452"/>
      <c r="C337" s="461"/>
      <c r="D337" s="1065"/>
      <c r="E337" s="1065"/>
      <c r="F337" s="461"/>
      <c r="G337" s="1065"/>
      <c r="H337" s="1065"/>
      <c r="I337" s="461"/>
      <c r="J337" s="468"/>
      <c r="K337" s="461"/>
      <c r="L337" s="469"/>
      <c r="M337" s="466" t="str">
        <f t="shared" si="8"/>
        <v/>
      </c>
      <c r="N337" s="467" t="str">
        <f t="shared" si="9"/>
        <v/>
      </c>
      <c r="O337" s="461"/>
      <c r="Q337" s="452"/>
    </row>
    <row r="338" spans="1:17" x14ac:dyDescent="0.25">
      <c r="A338" s="452"/>
      <c r="C338" s="461"/>
      <c r="D338" s="1065"/>
      <c r="E338" s="1065"/>
      <c r="F338" s="461"/>
      <c r="G338" s="1065"/>
      <c r="H338" s="1065"/>
      <c r="I338" s="461"/>
      <c r="J338" s="468"/>
      <c r="K338" s="461"/>
      <c r="L338" s="469"/>
      <c r="M338" s="466" t="str">
        <f t="shared" si="8"/>
        <v/>
      </c>
      <c r="N338" s="467" t="str">
        <f t="shared" si="9"/>
        <v/>
      </c>
      <c r="O338" s="461"/>
      <c r="Q338" s="452"/>
    </row>
    <row r="339" spans="1:17" x14ac:dyDescent="0.25">
      <c r="A339" s="452"/>
      <c r="C339" s="461"/>
      <c r="D339" s="1065"/>
      <c r="E339" s="1065"/>
      <c r="F339" s="461"/>
      <c r="G339" s="1065"/>
      <c r="H339" s="1065"/>
      <c r="I339" s="461"/>
      <c r="J339" s="468"/>
      <c r="K339" s="461"/>
      <c r="L339" s="469"/>
      <c r="M339" s="466" t="str">
        <f t="shared" si="8"/>
        <v/>
      </c>
      <c r="N339" s="467" t="str">
        <f t="shared" si="9"/>
        <v/>
      </c>
      <c r="O339" s="461"/>
      <c r="Q339" s="452"/>
    </row>
    <row r="340" spans="1:17" x14ac:dyDescent="0.25">
      <c r="A340" s="452"/>
      <c r="C340" s="461"/>
      <c r="D340" s="1065"/>
      <c r="E340" s="1065"/>
      <c r="F340" s="461"/>
      <c r="G340" s="1065"/>
      <c r="H340" s="1065"/>
      <c r="I340" s="461"/>
      <c r="J340" s="468"/>
      <c r="K340" s="461"/>
      <c r="L340" s="469"/>
      <c r="M340" s="466" t="str">
        <f t="shared" si="8"/>
        <v/>
      </c>
      <c r="N340" s="467" t="str">
        <f t="shared" si="9"/>
        <v/>
      </c>
      <c r="O340" s="461"/>
      <c r="Q340" s="452"/>
    </row>
    <row r="341" spans="1:17" x14ac:dyDescent="0.25">
      <c r="A341" s="452"/>
      <c r="C341" s="461"/>
      <c r="D341" s="1065"/>
      <c r="E341" s="1065"/>
      <c r="F341" s="461"/>
      <c r="G341" s="1065"/>
      <c r="H341" s="1065"/>
      <c r="I341" s="461"/>
      <c r="J341" s="468"/>
      <c r="K341" s="461"/>
      <c r="L341" s="469"/>
      <c r="M341" s="466" t="str">
        <f t="shared" si="8"/>
        <v/>
      </c>
      <c r="N341" s="467" t="str">
        <f t="shared" si="9"/>
        <v/>
      </c>
      <c r="O341" s="461"/>
      <c r="Q341" s="452"/>
    </row>
    <row r="342" spans="1:17" x14ac:dyDescent="0.25">
      <c r="A342" s="452"/>
      <c r="C342" s="461"/>
      <c r="D342" s="1065"/>
      <c r="E342" s="1065"/>
      <c r="F342" s="461"/>
      <c r="G342" s="1065"/>
      <c r="H342" s="1065"/>
      <c r="I342" s="461"/>
      <c r="J342" s="468"/>
      <c r="K342" s="461"/>
      <c r="L342" s="469"/>
      <c r="M342" s="466" t="str">
        <f t="shared" si="8"/>
        <v/>
      </c>
      <c r="N342" s="467" t="str">
        <f t="shared" si="9"/>
        <v/>
      </c>
      <c r="O342" s="461"/>
      <c r="Q342" s="452"/>
    </row>
    <row r="343" spans="1:17" x14ac:dyDescent="0.25">
      <c r="A343" s="452"/>
      <c r="C343" s="461"/>
      <c r="D343" s="1065"/>
      <c r="E343" s="1065"/>
      <c r="F343" s="461"/>
      <c r="G343" s="1065"/>
      <c r="H343" s="1065"/>
      <c r="I343" s="461"/>
      <c r="J343" s="468"/>
      <c r="K343" s="461"/>
      <c r="L343" s="469"/>
      <c r="M343" s="466" t="str">
        <f t="shared" si="8"/>
        <v/>
      </c>
      <c r="N343" s="467" t="str">
        <f t="shared" si="9"/>
        <v/>
      </c>
      <c r="O343" s="461"/>
      <c r="Q343" s="452"/>
    </row>
    <row r="344" spans="1:17" x14ac:dyDescent="0.25">
      <c r="A344" s="452"/>
      <c r="C344" s="461"/>
      <c r="D344" s="1065"/>
      <c r="E344" s="1065"/>
      <c r="F344" s="461"/>
      <c r="G344" s="1065"/>
      <c r="H344" s="1065"/>
      <c r="I344" s="461"/>
      <c r="J344" s="468"/>
      <c r="K344" s="461"/>
      <c r="L344" s="469"/>
      <c r="M344" s="466" t="str">
        <f t="shared" si="8"/>
        <v/>
      </c>
      <c r="N344" s="467" t="str">
        <f t="shared" si="9"/>
        <v/>
      </c>
      <c r="O344" s="461"/>
      <c r="Q344" s="452"/>
    </row>
    <row r="345" spans="1:17" x14ac:dyDescent="0.25">
      <c r="A345" s="452"/>
      <c r="C345" s="461"/>
      <c r="D345" s="1065"/>
      <c r="E345" s="1065"/>
      <c r="F345" s="461"/>
      <c r="G345" s="1065"/>
      <c r="H345" s="1065"/>
      <c r="I345" s="461"/>
      <c r="J345" s="468"/>
      <c r="K345" s="461"/>
      <c r="L345" s="469"/>
      <c r="M345" s="466" t="str">
        <f t="shared" si="8"/>
        <v/>
      </c>
      <c r="N345" s="467" t="str">
        <f t="shared" si="9"/>
        <v/>
      </c>
      <c r="O345" s="461"/>
      <c r="Q345" s="452"/>
    </row>
    <row r="346" spans="1:17" x14ac:dyDescent="0.25">
      <c r="A346" s="452"/>
      <c r="C346" s="461"/>
      <c r="D346" s="1065"/>
      <c r="E346" s="1065"/>
      <c r="F346" s="461"/>
      <c r="G346" s="1065"/>
      <c r="H346" s="1065"/>
      <c r="I346" s="461"/>
      <c r="J346" s="468"/>
      <c r="K346" s="461"/>
      <c r="L346" s="469"/>
      <c r="M346" s="466" t="str">
        <f t="shared" si="8"/>
        <v/>
      </c>
      <c r="N346" s="467" t="str">
        <f t="shared" si="9"/>
        <v/>
      </c>
      <c r="O346" s="461"/>
      <c r="Q346" s="452"/>
    </row>
    <row r="347" spans="1:17" x14ac:dyDescent="0.25">
      <c r="A347" s="452"/>
      <c r="C347" s="461"/>
      <c r="D347" s="1065"/>
      <c r="E347" s="1065"/>
      <c r="F347" s="461"/>
      <c r="G347" s="1065"/>
      <c r="H347" s="1065"/>
      <c r="I347" s="461"/>
      <c r="J347" s="468"/>
      <c r="K347" s="461"/>
      <c r="L347" s="469"/>
      <c r="M347" s="466" t="str">
        <f t="shared" si="8"/>
        <v/>
      </c>
      <c r="N347" s="467" t="str">
        <f t="shared" si="9"/>
        <v/>
      </c>
      <c r="O347" s="461"/>
      <c r="Q347" s="452"/>
    </row>
    <row r="348" spans="1:17" x14ac:dyDescent="0.25">
      <c r="A348" s="452"/>
      <c r="C348" s="461"/>
      <c r="D348" s="1065"/>
      <c r="E348" s="1065"/>
      <c r="F348" s="461"/>
      <c r="G348" s="1065"/>
      <c r="H348" s="1065"/>
      <c r="I348" s="461"/>
      <c r="J348" s="468"/>
      <c r="K348" s="461"/>
      <c r="L348" s="469"/>
      <c r="M348" s="466" t="str">
        <f t="shared" si="8"/>
        <v/>
      </c>
      <c r="N348" s="467" t="str">
        <f t="shared" si="9"/>
        <v/>
      </c>
      <c r="O348" s="461"/>
      <c r="Q348" s="452"/>
    </row>
    <row r="349" spans="1:17" x14ac:dyDescent="0.25">
      <c r="A349" s="452"/>
      <c r="C349" s="532" t="s">
        <v>1457</v>
      </c>
      <c r="D349" s="1066" t="s">
        <v>1457</v>
      </c>
      <c r="E349" s="1066"/>
      <c r="F349" s="532" t="s">
        <v>1457</v>
      </c>
      <c r="G349" s="1066" t="s">
        <v>1457</v>
      </c>
      <c r="H349" s="1066"/>
      <c r="I349" s="532" t="s">
        <v>1457</v>
      </c>
      <c r="J349" s="532" t="s">
        <v>1457</v>
      </c>
      <c r="K349" s="532" t="s">
        <v>1457</v>
      </c>
      <c r="L349" s="532" t="s">
        <v>1457</v>
      </c>
      <c r="M349" s="532" t="s">
        <v>1457</v>
      </c>
      <c r="N349" s="532" t="s">
        <v>1457</v>
      </c>
      <c r="O349" s="532" t="s">
        <v>1457</v>
      </c>
      <c r="Q349" s="452"/>
    </row>
    <row r="350" spans="1:17" x14ac:dyDescent="0.25">
      <c r="A350" s="452"/>
      <c r="Q350" s="452"/>
    </row>
    <row r="351" spans="1:17" ht="25.5" customHeight="1" x14ac:dyDescent="0.25">
      <c r="A351" s="452"/>
      <c r="C351" s="1011" t="str">
        <f>Translations!$B$1156</f>
        <v>Please continue by adding further rows as needed (above the "end" markers). This must be done by copying an empty row and inserting it thereafter. A simple "insert row" command will NOT be sufficent.</v>
      </c>
      <c r="D351" s="1011"/>
      <c r="E351" s="1011"/>
      <c r="F351" s="1011"/>
      <c r="G351" s="1011"/>
      <c r="H351" s="1011"/>
      <c r="I351" s="1011"/>
      <c r="J351" s="1011"/>
      <c r="K351" s="1011"/>
      <c r="L351" s="1011"/>
      <c r="M351" s="1011"/>
      <c r="N351" s="1011"/>
      <c r="O351" s="1011"/>
      <c r="Q351" s="452"/>
    </row>
    <row r="352" spans="1:17" x14ac:dyDescent="0.25">
      <c r="A352" s="452"/>
      <c r="Q352" s="452"/>
    </row>
    <row r="353" spans="1:17" x14ac:dyDescent="0.25">
      <c r="A353" s="452"/>
      <c r="B353" s="452"/>
      <c r="C353" s="452"/>
      <c r="D353" s="452"/>
      <c r="E353" s="452"/>
      <c r="F353" s="452"/>
      <c r="G353" s="452"/>
      <c r="H353" s="452"/>
      <c r="I353" s="452"/>
      <c r="J353" s="452"/>
      <c r="K353" s="452"/>
      <c r="L353" s="452"/>
      <c r="M353" s="452"/>
      <c r="N353" s="452"/>
      <c r="O353" s="452"/>
      <c r="P353" s="452"/>
      <c r="Q353" s="452"/>
    </row>
  </sheetData>
  <sheetProtection sheet="1" objects="1" scenarios="1" formatCells="0" formatColumns="0" formatRows="0" insertColumns="0" insertRows="0"/>
  <mergeCells count="676">
    <mergeCell ref="D345:E345"/>
    <mergeCell ref="G345:H345"/>
    <mergeCell ref="D346:E346"/>
    <mergeCell ref="G346:H346"/>
    <mergeCell ref="D347:E347"/>
    <mergeCell ref="G347:H347"/>
    <mergeCell ref="D348:E348"/>
    <mergeCell ref="G348:H348"/>
    <mergeCell ref="D349:E349"/>
    <mergeCell ref="G349:H349"/>
    <mergeCell ref="D340:E340"/>
    <mergeCell ref="G340:H340"/>
    <mergeCell ref="D341:E341"/>
    <mergeCell ref="G341:H341"/>
    <mergeCell ref="D342:E342"/>
    <mergeCell ref="G342:H342"/>
    <mergeCell ref="D343:E343"/>
    <mergeCell ref="G343:H343"/>
    <mergeCell ref="D344:E344"/>
    <mergeCell ref="G344:H344"/>
    <mergeCell ref="D335:E335"/>
    <mergeCell ref="G335:H335"/>
    <mergeCell ref="D336:E336"/>
    <mergeCell ref="G336:H336"/>
    <mergeCell ref="D337:E337"/>
    <mergeCell ref="G337:H337"/>
    <mergeCell ref="D338:E338"/>
    <mergeCell ref="G338:H338"/>
    <mergeCell ref="D339:E339"/>
    <mergeCell ref="G339:H339"/>
    <mergeCell ref="D330:E330"/>
    <mergeCell ref="G330:H330"/>
    <mergeCell ref="D331:E331"/>
    <mergeCell ref="G331:H331"/>
    <mergeCell ref="D332:E332"/>
    <mergeCell ref="G332:H332"/>
    <mergeCell ref="D333:E333"/>
    <mergeCell ref="G333:H333"/>
    <mergeCell ref="D334:E334"/>
    <mergeCell ref="G334:H334"/>
    <mergeCell ref="D325:E325"/>
    <mergeCell ref="G325:H325"/>
    <mergeCell ref="D326:E326"/>
    <mergeCell ref="G326:H326"/>
    <mergeCell ref="D327:E327"/>
    <mergeCell ref="G327:H327"/>
    <mergeCell ref="D328:E328"/>
    <mergeCell ref="G328:H328"/>
    <mergeCell ref="D329:E329"/>
    <mergeCell ref="G329:H329"/>
    <mergeCell ref="D320:E320"/>
    <mergeCell ref="G320:H320"/>
    <mergeCell ref="D321:E321"/>
    <mergeCell ref="G321:H321"/>
    <mergeCell ref="D322:E322"/>
    <mergeCell ref="G322:H322"/>
    <mergeCell ref="D323:E323"/>
    <mergeCell ref="G323:H323"/>
    <mergeCell ref="D324:E324"/>
    <mergeCell ref="G324:H324"/>
    <mergeCell ref="D315:E315"/>
    <mergeCell ref="G315:H315"/>
    <mergeCell ref="D316:E316"/>
    <mergeCell ref="G316:H316"/>
    <mergeCell ref="D317:E317"/>
    <mergeCell ref="G317:H317"/>
    <mergeCell ref="D318:E318"/>
    <mergeCell ref="G318:H318"/>
    <mergeCell ref="D319:E319"/>
    <mergeCell ref="G319:H319"/>
    <mergeCell ref="D310:E310"/>
    <mergeCell ref="G310:H310"/>
    <mergeCell ref="D311:E311"/>
    <mergeCell ref="G311:H311"/>
    <mergeCell ref="D312:E312"/>
    <mergeCell ref="G312:H312"/>
    <mergeCell ref="D313:E313"/>
    <mergeCell ref="G313:H313"/>
    <mergeCell ref="D314:E314"/>
    <mergeCell ref="G314:H314"/>
    <mergeCell ref="D305:E305"/>
    <mergeCell ref="G305:H305"/>
    <mergeCell ref="D306:E306"/>
    <mergeCell ref="G306:H306"/>
    <mergeCell ref="D307:E307"/>
    <mergeCell ref="G307:H307"/>
    <mergeCell ref="D308:E308"/>
    <mergeCell ref="G308:H308"/>
    <mergeCell ref="D309:E309"/>
    <mergeCell ref="G309:H309"/>
    <mergeCell ref="D300:E300"/>
    <mergeCell ref="G300:H300"/>
    <mergeCell ref="D301:E301"/>
    <mergeCell ref="G301:H301"/>
    <mergeCell ref="D302:E302"/>
    <mergeCell ref="G302:H302"/>
    <mergeCell ref="D303:E303"/>
    <mergeCell ref="G303:H303"/>
    <mergeCell ref="D304:E304"/>
    <mergeCell ref="G304:H304"/>
    <mergeCell ref="D295:E295"/>
    <mergeCell ref="G295:H295"/>
    <mergeCell ref="D296:E296"/>
    <mergeCell ref="G296:H296"/>
    <mergeCell ref="D297:E297"/>
    <mergeCell ref="G297:H297"/>
    <mergeCell ref="D298:E298"/>
    <mergeCell ref="G298:H298"/>
    <mergeCell ref="D299:E299"/>
    <mergeCell ref="G299:H299"/>
    <mergeCell ref="D290:E290"/>
    <mergeCell ref="G290:H290"/>
    <mergeCell ref="D291:E291"/>
    <mergeCell ref="G291:H291"/>
    <mergeCell ref="D292:E292"/>
    <mergeCell ref="G292:H292"/>
    <mergeCell ref="D293:E293"/>
    <mergeCell ref="G293:H293"/>
    <mergeCell ref="D294:E294"/>
    <mergeCell ref="G294:H294"/>
    <mergeCell ref="D285:E285"/>
    <mergeCell ref="G285:H285"/>
    <mergeCell ref="D286:E286"/>
    <mergeCell ref="G286:H286"/>
    <mergeCell ref="D287:E287"/>
    <mergeCell ref="G287:H287"/>
    <mergeCell ref="D288:E288"/>
    <mergeCell ref="G288:H288"/>
    <mergeCell ref="D289:E289"/>
    <mergeCell ref="G289:H289"/>
    <mergeCell ref="D280:E280"/>
    <mergeCell ref="G280:H280"/>
    <mergeCell ref="D281:E281"/>
    <mergeCell ref="G281:H281"/>
    <mergeCell ref="D282:E282"/>
    <mergeCell ref="G282:H282"/>
    <mergeCell ref="D283:E283"/>
    <mergeCell ref="G283:H283"/>
    <mergeCell ref="D284:E284"/>
    <mergeCell ref="G284:H284"/>
    <mergeCell ref="D275:E275"/>
    <mergeCell ref="G275:H275"/>
    <mergeCell ref="D276:E276"/>
    <mergeCell ref="G276:H276"/>
    <mergeCell ref="D277:E277"/>
    <mergeCell ref="G277:H277"/>
    <mergeCell ref="D278:E278"/>
    <mergeCell ref="G278:H278"/>
    <mergeCell ref="D279:E279"/>
    <mergeCell ref="G279:H279"/>
    <mergeCell ref="D270:E270"/>
    <mergeCell ref="G270:H270"/>
    <mergeCell ref="D271:E271"/>
    <mergeCell ref="G271:H271"/>
    <mergeCell ref="D272:E272"/>
    <mergeCell ref="G272:H272"/>
    <mergeCell ref="D273:E273"/>
    <mergeCell ref="G273:H273"/>
    <mergeCell ref="D274:E274"/>
    <mergeCell ref="G274:H274"/>
    <mergeCell ref="D265:E265"/>
    <mergeCell ref="G265:H265"/>
    <mergeCell ref="D266:E266"/>
    <mergeCell ref="G266:H266"/>
    <mergeCell ref="D267:E267"/>
    <mergeCell ref="G267:H267"/>
    <mergeCell ref="D268:E268"/>
    <mergeCell ref="G268:H268"/>
    <mergeCell ref="D269:E269"/>
    <mergeCell ref="G269:H269"/>
    <mergeCell ref="D260:E260"/>
    <mergeCell ref="G260:H260"/>
    <mergeCell ref="D261:E261"/>
    <mergeCell ref="G261:H261"/>
    <mergeCell ref="D262:E262"/>
    <mergeCell ref="G262:H262"/>
    <mergeCell ref="D263:E263"/>
    <mergeCell ref="G263:H263"/>
    <mergeCell ref="D264:E264"/>
    <mergeCell ref="G264:H264"/>
    <mergeCell ref="D255:E255"/>
    <mergeCell ref="G255:H255"/>
    <mergeCell ref="D256:E256"/>
    <mergeCell ref="G256:H256"/>
    <mergeCell ref="D257:E257"/>
    <mergeCell ref="G257:H257"/>
    <mergeCell ref="D258:E258"/>
    <mergeCell ref="G258:H258"/>
    <mergeCell ref="D259:E259"/>
    <mergeCell ref="G259:H259"/>
    <mergeCell ref="D250:E250"/>
    <mergeCell ref="G250:H250"/>
    <mergeCell ref="D251:E251"/>
    <mergeCell ref="G251:H251"/>
    <mergeCell ref="D252:E252"/>
    <mergeCell ref="G252:H252"/>
    <mergeCell ref="D253:E253"/>
    <mergeCell ref="G253:H253"/>
    <mergeCell ref="D254:E254"/>
    <mergeCell ref="G254:H254"/>
    <mergeCell ref="D245:E245"/>
    <mergeCell ref="G245:H245"/>
    <mergeCell ref="D246:E246"/>
    <mergeCell ref="G246:H246"/>
    <mergeCell ref="D247:E247"/>
    <mergeCell ref="G247:H247"/>
    <mergeCell ref="D248:E248"/>
    <mergeCell ref="G248:H248"/>
    <mergeCell ref="D249:E249"/>
    <mergeCell ref="G249:H249"/>
    <mergeCell ref="D240:E240"/>
    <mergeCell ref="G240:H240"/>
    <mergeCell ref="D241:E241"/>
    <mergeCell ref="G241:H241"/>
    <mergeCell ref="D242:E242"/>
    <mergeCell ref="G242:H242"/>
    <mergeCell ref="D243:E243"/>
    <mergeCell ref="G243:H243"/>
    <mergeCell ref="D244:E244"/>
    <mergeCell ref="G244:H244"/>
    <mergeCell ref="D235:E235"/>
    <mergeCell ref="G235:H235"/>
    <mergeCell ref="D236:E236"/>
    <mergeCell ref="G236:H236"/>
    <mergeCell ref="D237:E237"/>
    <mergeCell ref="G237:H237"/>
    <mergeCell ref="D238:E238"/>
    <mergeCell ref="G238:H238"/>
    <mergeCell ref="D239:E239"/>
    <mergeCell ref="G239:H239"/>
    <mergeCell ref="D230:E230"/>
    <mergeCell ref="G230:H230"/>
    <mergeCell ref="D231:E231"/>
    <mergeCell ref="G231:H231"/>
    <mergeCell ref="D232:E232"/>
    <mergeCell ref="G232:H232"/>
    <mergeCell ref="D233:E233"/>
    <mergeCell ref="G233:H233"/>
    <mergeCell ref="D234:E234"/>
    <mergeCell ref="G234:H234"/>
    <mergeCell ref="D225:E225"/>
    <mergeCell ref="G225:H225"/>
    <mergeCell ref="D226:E226"/>
    <mergeCell ref="G226:H226"/>
    <mergeCell ref="D227:E227"/>
    <mergeCell ref="G227:H227"/>
    <mergeCell ref="D228:E228"/>
    <mergeCell ref="G228:H228"/>
    <mergeCell ref="D229:E229"/>
    <mergeCell ref="G229:H229"/>
    <mergeCell ref="D220:E220"/>
    <mergeCell ref="G220:H220"/>
    <mergeCell ref="D221:E221"/>
    <mergeCell ref="G221:H221"/>
    <mergeCell ref="D222:E222"/>
    <mergeCell ref="G222:H222"/>
    <mergeCell ref="D223:E223"/>
    <mergeCell ref="G223:H223"/>
    <mergeCell ref="D224:E224"/>
    <mergeCell ref="G224:H224"/>
    <mergeCell ref="D215:E215"/>
    <mergeCell ref="G215:H215"/>
    <mergeCell ref="D216:E216"/>
    <mergeCell ref="G216:H216"/>
    <mergeCell ref="D217:E217"/>
    <mergeCell ref="G217:H217"/>
    <mergeCell ref="D218:E218"/>
    <mergeCell ref="G218:H218"/>
    <mergeCell ref="D219:E219"/>
    <mergeCell ref="G219:H219"/>
    <mergeCell ref="D210:E210"/>
    <mergeCell ref="G210:H210"/>
    <mergeCell ref="D211:E211"/>
    <mergeCell ref="G211:H211"/>
    <mergeCell ref="D212:E212"/>
    <mergeCell ref="G212:H212"/>
    <mergeCell ref="D213:E213"/>
    <mergeCell ref="G213:H213"/>
    <mergeCell ref="D214:E214"/>
    <mergeCell ref="G214:H214"/>
    <mergeCell ref="D205:E205"/>
    <mergeCell ref="G205:H205"/>
    <mergeCell ref="D206:E206"/>
    <mergeCell ref="G206:H206"/>
    <mergeCell ref="D207:E207"/>
    <mergeCell ref="G207:H207"/>
    <mergeCell ref="D208:E208"/>
    <mergeCell ref="G208:H208"/>
    <mergeCell ref="D209:E209"/>
    <mergeCell ref="G209:H209"/>
    <mergeCell ref="D200:E200"/>
    <mergeCell ref="G200:H200"/>
    <mergeCell ref="D201:E201"/>
    <mergeCell ref="G201:H201"/>
    <mergeCell ref="D202:E202"/>
    <mergeCell ref="G202:H202"/>
    <mergeCell ref="D203:E203"/>
    <mergeCell ref="G203:H203"/>
    <mergeCell ref="D204:E204"/>
    <mergeCell ref="G204:H204"/>
    <mergeCell ref="D195:E195"/>
    <mergeCell ref="G195:H195"/>
    <mergeCell ref="D196:E196"/>
    <mergeCell ref="G196:H196"/>
    <mergeCell ref="D197:E197"/>
    <mergeCell ref="G197:H197"/>
    <mergeCell ref="D198:E198"/>
    <mergeCell ref="G198:H198"/>
    <mergeCell ref="D199:E199"/>
    <mergeCell ref="G199:H199"/>
    <mergeCell ref="D190:E190"/>
    <mergeCell ref="G190:H190"/>
    <mergeCell ref="D191:E191"/>
    <mergeCell ref="G191:H191"/>
    <mergeCell ref="D192:E192"/>
    <mergeCell ref="G192:H192"/>
    <mergeCell ref="D193:E193"/>
    <mergeCell ref="G193:H193"/>
    <mergeCell ref="D194:E194"/>
    <mergeCell ref="G194:H194"/>
    <mergeCell ref="D185:E185"/>
    <mergeCell ref="G185:H185"/>
    <mergeCell ref="D186:E186"/>
    <mergeCell ref="G186:H186"/>
    <mergeCell ref="D187:E187"/>
    <mergeCell ref="G187:H187"/>
    <mergeCell ref="D188:E188"/>
    <mergeCell ref="G188:H188"/>
    <mergeCell ref="D189:E189"/>
    <mergeCell ref="G189:H189"/>
    <mergeCell ref="D180:E180"/>
    <mergeCell ref="G180:H180"/>
    <mergeCell ref="D181:E181"/>
    <mergeCell ref="G181:H181"/>
    <mergeCell ref="D182:E182"/>
    <mergeCell ref="G182:H182"/>
    <mergeCell ref="D183:E183"/>
    <mergeCell ref="G183:H183"/>
    <mergeCell ref="D184:E184"/>
    <mergeCell ref="G184:H184"/>
    <mergeCell ref="D175:E175"/>
    <mergeCell ref="G175:H175"/>
    <mergeCell ref="D176:E176"/>
    <mergeCell ref="G176:H176"/>
    <mergeCell ref="D177:E177"/>
    <mergeCell ref="G177:H177"/>
    <mergeCell ref="D178:E178"/>
    <mergeCell ref="G178:H178"/>
    <mergeCell ref="D179:E179"/>
    <mergeCell ref="G179:H179"/>
    <mergeCell ref="D170:E170"/>
    <mergeCell ref="G170:H170"/>
    <mergeCell ref="D171:E171"/>
    <mergeCell ref="G171:H171"/>
    <mergeCell ref="D172:E172"/>
    <mergeCell ref="G172:H172"/>
    <mergeCell ref="D173:E173"/>
    <mergeCell ref="G173:H173"/>
    <mergeCell ref="D174:E174"/>
    <mergeCell ref="G174:H174"/>
    <mergeCell ref="D165:E165"/>
    <mergeCell ref="G165:H165"/>
    <mergeCell ref="D166:E166"/>
    <mergeCell ref="G166:H166"/>
    <mergeCell ref="D167:E167"/>
    <mergeCell ref="G167:H167"/>
    <mergeCell ref="D168:E168"/>
    <mergeCell ref="G168:H168"/>
    <mergeCell ref="D169:E169"/>
    <mergeCell ref="G169:H169"/>
    <mergeCell ref="D160:E160"/>
    <mergeCell ref="G160:H160"/>
    <mergeCell ref="D161:E161"/>
    <mergeCell ref="G161:H161"/>
    <mergeCell ref="D162:E162"/>
    <mergeCell ref="G162:H162"/>
    <mergeCell ref="D163:E163"/>
    <mergeCell ref="G163:H163"/>
    <mergeCell ref="D164:E164"/>
    <mergeCell ref="G164:H164"/>
    <mergeCell ref="D155:E155"/>
    <mergeCell ref="G155:H155"/>
    <mergeCell ref="D156:E156"/>
    <mergeCell ref="G156:H156"/>
    <mergeCell ref="D157:E157"/>
    <mergeCell ref="G157:H157"/>
    <mergeCell ref="D158:E158"/>
    <mergeCell ref="G158:H158"/>
    <mergeCell ref="D159:E159"/>
    <mergeCell ref="G159:H159"/>
    <mergeCell ref="D150:E150"/>
    <mergeCell ref="G150:H150"/>
    <mergeCell ref="D151:E151"/>
    <mergeCell ref="G151:H151"/>
    <mergeCell ref="D152:E152"/>
    <mergeCell ref="G152:H152"/>
    <mergeCell ref="D153:E153"/>
    <mergeCell ref="G153:H153"/>
    <mergeCell ref="D154:E154"/>
    <mergeCell ref="G154:H154"/>
    <mergeCell ref="D145:E145"/>
    <mergeCell ref="G145:H145"/>
    <mergeCell ref="D146:E146"/>
    <mergeCell ref="G146:H146"/>
    <mergeCell ref="D147:E147"/>
    <mergeCell ref="G147:H147"/>
    <mergeCell ref="D148:E148"/>
    <mergeCell ref="G148:H148"/>
    <mergeCell ref="D149:E149"/>
    <mergeCell ref="G149:H149"/>
    <mergeCell ref="D140:E140"/>
    <mergeCell ref="G140:H140"/>
    <mergeCell ref="D141:E141"/>
    <mergeCell ref="G141:H141"/>
    <mergeCell ref="D142:E142"/>
    <mergeCell ref="G142:H142"/>
    <mergeCell ref="D143:E143"/>
    <mergeCell ref="G143:H143"/>
    <mergeCell ref="D144:E144"/>
    <mergeCell ref="G144:H144"/>
    <mergeCell ref="D135:E135"/>
    <mergeCell ref="G135:H135"/>
    <mergeCell ref="D136:E136"/>
    <mergeCell ref="G136:H136"/>
    <mergeCell ref="D137:E137"/>
    <mergeCell ref="G137:H137"/>
    <mergeCell ref="D138:E138"/>
    <mergeCell ref="G138:H138"/>
    <mergeCell ref="D139:E139"/>
    <mergeCell ref="G139:H139"/>
    <mergeCell ref="D130:E130"/>
    <mergeCell ref="G130:H130"/>
    <mergeCell ref="D131:E131"/>
    <mergeCell ref="G131:H131"/>
    <mergeCell ref="D132:E132"/>
    <mergeCell ref="G132:H132"/>
    <mergeCell ref="D133:E133"/>
    <mergeCell ref="G133:H133"/>
    <mergeCell ref="D134:E134"/>
    <mergeCell ref="G134:H134"/>
    <mergeCell ref="D125:E125"/>
    <mergeCell ref="G125:H125"/>
    <mergeCell ref="D126:E126"/>
    <mergeCell ref="G126:H126"/>
    <mergeCell ref="D127:E127"/>
    <mergeCell ref="G127:H127"/>
    <mergeCell ref="D128:E128"/>
    <mergeCell ref="G128:H128"/>
    <mergeCell ref="D129:E129"/>
    <mergeCell ref="G129:H129"/>
    <mergeCell ref="D120:E120"/>
    <mergeCell ref="G120:H120"/>
    <mergeCell ref="D121:E121"/>
    <mergeCell ref="G121:H121"/>
    <mergeCell ref="D122:E122"/>
    <mergeCell ref="G122:H122"/>
    <mergeCell ref="D123:E123"/>
    <mergeCell ref="G123:H123"/>
    <mergeCell ref="D124:E124"/>
    <mergeCell ref="G124:H124"/>
    <mergeCell ref="D115:E115"/>
    <mergeCell ref="G115:H115"/>
    <mergeCell ref="D116:E116"/>
    <mergeCell ref="G116:H116"/>
    <mergeCell ref="D117:E117"/>
    <mergeCell ref="G117:H117"/>
    <mergeCell ref="D118:E118"/>
    <mergeCell ref="G118:H118"/>
    <mergeCell ref="D119:E119"/>
    <mergeCell ref="G119:H119"/>
    <mergeCell ref="D110:E110"/>
    <mergeCell ref="G110:H110"/>
    <mergeCell ref="D111:E111"/>
    <mergeCell ref="G111:H111"/>
    <mergeCell ref="D112:E112"/>
    <mergeCell ref="G112:H112"/>
    <mergeCell ref="D113:E113"/>
    <mergeCell ref="G113:H113"/>
    <mergeCell ref="D114:E114"/>
    <mergeCell ref="G114:H114"/>
    <mergeCell ref="D105:E105"/>
    <mergeCell ref="G105:H105"/>
    <mergeCell ref="D106:E106"/>
    <mergeCell ref="G106:H106"/>
    <mergeCell ref="D107:E107"/>
    <mergeCell ref="G107:H107"/>
    <mergeCell ref="D108:E108"/>
    <mergeCell ref="G108:H108"/>
    <mergeCell ref="D109:E109"/>
    <mergeCell ref="G109:H109"/>
    <mergeCell ref="D100:E100"/>
    <mergeCell ref="G100:H100"/>
    <mergeCell ref="D101:E101"/>
    <mergeCell ref="G101:H101"/>
    <mergeCell ref="D102:E102"/>
    <mergeCell ref="G102:H102"/>
    <mergeCell ref="D103:E103"/>
    <mergeCell ref="G103:H103"/>
    <mergeCell ref="D104:E104"/>
    <mergeCell ref="G104:H104"/>
    <mergeCell ref="D95:E95"/>
    <mergeCell ref="G95:H95"/>
    <mergeCell ref="D96:E96"/>
    <mergeCell ref="G96:H96"/>
    <mergeCell ref="D97:E97"/>
    <mergeCell ref="G97:H97"/>
    <mergeCell ref="D98:E98"/>
    <mergeCell ref="G98:H98"/>
    <mergeCell ref="D99:E99"/>
    <mergeCell ref="G99:H99"/>
    <mergeCell ref="D90:E90"/>
    <mergeCell ref="G90:H90"/>
    <mergeCell ref="D91:E91"/>
    <mergeCell ref="G91:H91"/>
    <mergeCell ref="D92:E92"/>
    <mergeCell ref="G92:H92"/>
    <mergeCell ref="D93:E93"/>
    <mergeCell ref="G93:H93"/>
    <mergeCell ref="D94:E94"/>
    <mergeCell ref="G94:H94"/>
    <mergeCell ref="D85:E85"/>
    <mergeCell ref="G85:H85"/>
    <mergeCell ref="D86:E86"/>
    <mergeCell ref="G86:H86"/>
    <mergeCell ref="D87:E87"/>
    <mergeCell ref="G87:H87"/>
    <mergeCell ref="D88:E88"/>
    <mergeCell ref="G88:H88"/>
    <mergeCell ref="D89:E89"/>
    <mergeCell ref="G89:H89"/>
    <mergeCell ref="D80:E80"/>
    <mergeCell ref="G80:H80"/>
    <mergeCell ref="D81:E81"/>
    <mergeCell ref="G81:H81"/>
    <mergeCell ref="D82:E82"/>
    <mergeCell ref="G82:H82"/>
    <mergeCell ref="D83:E83"/>
    <mergeCell ref="G83:H83"/>
    <mergeCell ref="D84:E84"/>
    <mergeCell ref="G84:H84"/>
    <mergeCell ref="D75:E75"/>
    <mergeCell ref="G75:H75"/>
    <mergeCell ref="D76:E76"/>
    <mergeCell ref="G76:H76"/>
    <mergeCell ref="D77:E77"/>
    <mergeCell ref="G77:H77"/>
    <mergeCell ref="D78:E78"/>
    <mergeCell ref="G78:H78"/>
    <mergeCell ref="D79:E79"/>
    <mergeCell ref="G79:H79"/>
    <mergeCell ref="D74:E74"/>
    <mergeCell ref="G74:H74"/>
    <mergeCell ref="D71:E71"/>
    <mergeCell ref="G71:H71"/>
    <mergeCell ref="D72:E72"/>
    <mergeCell ref="G72:H72"/>
    <mergeCell ref="D73:E73"/>
    <mergeCell ref="G73:H73"/>
    <mergeCell ref="D68:E68"/>
    <mergeCell ref="G68:H68"/>
    <mergeCell ref="D69:E69"/>
    <mergeCell ref="G69:H69"/>
    <mergeCell ref="D70:E70"/>
    <mergeCell ref="G70:H70"/>
    <mergeCell ref="D65:E65"/>
    <mergeCell ref="G65:H65"/>
    <mergeCell ref="D66:E66"/>
    <mergeCell ref="G66:H66"/>
    <mergeCell ref="D67:E67"/>
    <mergeCell ref="G67:H67"/>
    <mergeCell ref="D62:E62"/>
    <mergeCell ref="G62:H62"/>
    <mergeCell ref="D63:E63"/>
    <mergeCell ref="G63:H63"/>
    <mergeCell ref="D64:E64"/>
    <mergeCell ref="G64:H64"/>
    <mergeCell ref="D59:E59"/>
    <mergeCell ref="G59:H59"/>
    <mergeCell ref="D60:E60"/>
    <mergeCell ref="G60:H60"/>
    <mergeCell ref="D61:E61"/>
    <mergeCell ref="G61:H61"/>
    <mergeCell ref="D56:E56"/>
    <mergeCell ref="G56:H56"/>
    <mergeCell ref="D57:E57"/>
    <mergeCell ref="G57:H57"/>
    <mergeCell ref="D58:E58"/>
    <mergeCell ref="G58:H58"/>
    <mergeCell ref="D53:E53"/>
    <mergeCell ref="G53:H53"/>
    <mergeCell ref="D54:E54"/>
    <mergeCell ref="G54:H54"/>
    <mergeCell ref="D55:E55"/>
    <mergeCell ref="G55:H55"/>
    <mergeCell ref="D50:E50"/>
    <mergeCell ref="G50:H50"/>
    <mergeCell ref="D51:E51"/>
    <mergeCell ref="G51:H51"/>
    <mergeCell ref="D52:E52"/>
    <mergeCell ref="G52:H52"/>
    <mergeCell ref="N45:N49"/>
    <mergeCell ref="O45:O49"/>
    <mergeCell ref="C47:C49"/>
    <mergeCell ref="D47:E49"/>
    <mergeCell ref="F47:F49"/>
    <mergeCell ref="G47:H49"/>
    <mergeCell ref="C45:E46"/>
    <mergeCell ref="F45:H46"/>
    <mergeCell ref="I45:I49"/>
    <mergeCell ref="J45:J49"/>
    <mergeCell ref="K45:K49"/>
    <mergeCell ref="L45:L49"/>
    <mergeCell ref="M45:M49"/>
    <mergeCell ref="C43:O43"/>
    <mergeCell ref="C44:O44"/>
    <mergeCell ref="E38:F38"/>
    <mergeCell ref="G38:I38"/>
    <mergeCell ref="J38:K38"/>
    <mergeCell ref="L38:M38"/>
    <mergeCell ref="C39:K39"/>
    <mergeCell ref="L39:M39"/>
    <mergeCell ref="E36:F36"/>
    <mergeCell ref="G36:I36"/>
    <mergeCell ref="J36:K36"/>
    <mergeCell ref="L36:M36"/>
    <mergeCell ref="E37:F37"/>
    <mergeCell ref="G37:I37"/>
    <mergeCell ref="J37:K37"/>
    <mergeCell ref="L37:M37"/>
    <mergeCell ref="M18:N18"/>
    <mergeCell ref="C19:L19"/>
    <mergeCell ref="M19:N19"/>
    <mergeCell ref="C20:O20"/>
    <mergeCell ref="E34:F34"/>
    <mergeCell ref="G34:I34"/>
    <mergeCell ref="J34:K34"/>
    <mergeCell ref="L34:M34"/>
    <mergeCell ref="E35:F35"/>
    <mergeCell ref="G35:I35"/>
    <mergeCell ref="J35:K35"/>
    <mergeCell ref="L35:M35"/>
    <mergeCell ref="C27:G27"/>
    <mergeCell ref="H27:N27"/>
    <mergeCell ref="C31:F31"/>
    <mergeCell ref="G31:I33"/>
    <mergeCell ref="J31:K33"/>
    <mergeCell ref="L31:M33"/>
    <mergeCell ref="C32:C33"/>
    <mergeCell ref="D32:D33"/>
    <mergeCell ref="E32:F33"/>
    <mergeCell ref="N31:N33"/>
    <mergeCell ref="C30:O30"/>
    <mergeCell ref="C351:O351"/>
    <mergeCell ref="C2:O3"/>
    <mergeCell ref="C14:M14"/>
    <mergeCell ref="C15:L15"/>
    <mergeCell ref="M15:N15"/>
    <mergeCell ref="C16:L16"/>
    <mergeCell ref="M16:N16"/>
    <mergeCell ref="C24:G24"/>
    <mergeCell ref="H24:N24"/>
    <mergeCell ref="C8:O8"/>
    <mergeCell ref="C9:O9"/>
    <mergeCell ref="C10:O10"/>
    <mergeCell ref="C11:O11"/>
    <mergeCell ref="C5:M5"/>
    <mergeCell ref="N5:O5"/>
    <mergeCell ref="C4:O4"/>
    <mergeCell ref="C6:O6"/>
    <mergeCell ref="C25:G25"/>
    <mergeCell ref="H25:N25"/>
    <mergeCell ref="C26:G26"/>
    <mergeCell ref="H26:N26"/>
    <mergeCell ref="C17:L17"/>
    <mergeCell ref="M17:N17"/>
    <mergeCell ref="C18:L18"/>
  </mergeCells>
  <conditionalFormatting sqref="A353:Q1048576 A1:Q350">
    <cfRule type="expression" dxfId="221" priority="9">
      <formula>CONTR_CORSIAapplied=FALSE</formula>
    </cfRule>
  </conditionalFormatting>
  <conditionalFormatting sqref="Q353:Q1048576">
    <cfRule type="expression" dxfId="220" priority="7">
      <formula>CONTR_CORSIAapplied=FALSE</formula>
    </cfRule>
  </conditionalFormatting>
  <conditionalFormatting sqref="B29:P40">
    <cfRule type="expression" dxfId="219" priority="6">
      <formula>AND(CNTR_ReportingYear&lt;2021,CNTR_ReportingYear&lt;&gt;"")</formula>
    </cfRule>
  </conditionalFormatting>
  <conditionalFormatting sqref="A352:Q352 A351:B351 P351:Q351">
    <cfRule type="expression" dxfId="218" priority="5">
      <formula>CONTR_CORSIAapplied=FALSE</formula>
    </cfRule>
  </conditionalFormatting>
  <conditionalFormatting sqref="Q351:Q352">
    <cfRule type="expression" dxfId="217" priority="4">
      <formula>CONTR_CORSIAapplied=FALSE</formula>
    </cfRule>
  </conditionalFormatting>
  <conditionalFormatting sqref="M16:N16">
    <cfRule type="expression" dxfId="216" priority="3">
      <formula>AND(CNTR_ReportingYear&lt;2021,CNTR_ReportingYear&lt;&gt;"")</formula>
    </cfRule>
  </conditionalFormatting>
  <conditionalFormatting sqref="M18:N18">
    <cfRule type="expression" dxfId="215" priority="2">
      <formula>AND(CNTR_ReportingYear&lt;2021,CNTR_ReportingYear&lt;&gt;"")</formula>
    </cfRule>
  </conditionalFormatting>
  <conditionalFormatting sqref="O50:O348">
    <cfRule type="expression" dxfId="214" priority="1">
      <formula>AND(CNTR_ReportingYear&lt;2021,CNTR_ReportingYear&lt;&gt;"")</formula>
    </cfRule>
  </conditionalFormatting>
  <dataValidations count="5">
    <dataValidation type="list" allowBlank="1" showInputMessage="1" showErrorMessage="1" sqref="C34:C38 K50:K348" xr:uid="{00000000-0002-0000-0800-000000000000}">
      <formula1>CORSIA_FuelsList</formula1>
    </dataValidation>
    <dataValidation type="list" allowBlank="1" showInputMessage="1" showErrorMessage="1" sqref="N5:O5" xr:uid="{00000000-0002-0000-0800-000001000000}">
      <formula1>EF_SystemSelection</formula1>
    </dataValidation>
    <dataValidation type="list" allowBlank="1" showInputMessage="1" showErrorMessage="1" sqref="I50:I348 O50:O348" xr:uid="{00000000-0002-0000-0800-000002000000}">
      <formula1>TrueFalse</formula1>
    </dataValidation>
    <dataValidation type="list" allowBlank="1" showInputMessage="1" showErrorMessage="1" sqref="D349:E349 G349:H349" xr:uid="{00000000-0002-0000-0800-000003000000}">
      <formula1>worldcountries</formula1>
    </dataValidation>
    <dataValidation type="list" allowBlank="1" showInputMessage="1" showErrorMessage="1" sqref="D50:E348 G50:H348" xr:uid="{00000000-0002-0000-0800-000004000000}">
      <formula1>ICAO_MSList</formula1>
    </dataValidation>
  </dataValidations>
  <hyperlinks>
    <hyperlink ref="C44" r:id="rId1" display="https://www.icao.int/environmental-protection/CORSIA/Pages/state-pairs.aspx" xr:uid="{00000000-0004-0000-0800-000000000000}"/>
  </hyperlinks>
  <pageMargins left="0.70866141732283472" right="0.70866141732283472" top="0.78740157480314965" bottom="0.78740157480314965" header="0.31496062992125984" footer="0.31496062992125984"/>
  <pageSetup paperSize="9" scale="61" fitToHeight="10" orientation="portrait" r:id="rId2"/>
  <headerFooter>
    <oddFooter>&amp;L&amp;F&amp;C&amp;A&amp;R&amp;P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88DB179F6EE48B80BDB905D7DEC65" ma:contentTypeVersion="0" ma:contentTypeDescription="Create a new document." ma:contentTypeScope="" ma:versionID="08b999c1ca7de38cfaa68369fd8cbc2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C491E3-CC20-4F94-87A8-0B181A0BE26F}">
  <ds:schemaRefs>
    <ds:schemaRef ds:uri="http://schemas.microsoft.com/sharepoint/v3/contenttype/forms"/>
  </ds:schemaRefs>
</ds:datastoreItem>
</file>

<file path=customXml/itemProps2.xml><?xml version="1.0" encoding="utf-8"?>
<ds:datastoreItem xmlns:ds="http://schemas.openxmlformats.org/officeDocument/2006/customXml" ds:itemID="{A817FAE0-07B8-4CC0-9666-EDAD769DF35F}">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BDF3C44-75FA-4495-BED3-B2CEB82D0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298</vt:i4>
      </vt:variant>
    </vt:vector>
  </HeadingPairs>
  <TitlesOfParts>
    <vt:vector size="311" baseType="lpstr">
      <vt:lpstr>Contents</vt:lpstr>
      <vt:lpstr>Guidelines and conditions</vt:lpstr>
      <vt:lpstr>Identification and description</vt:lpstr>
      <vt:lpstr>Emissions overview</vt:lpstr>
      <vt:lpstr>Emissions Data</vt:lpstr>
      <vt:lpstr>Aircraft Data</vt:lpstr>
      <vt:lpstr>MS specific content</vt:lpstr>
      <vt:lpstr>Annex</vt:lpstr>
      <vt:lpstr>CORSIA emissions</vt:lpstr>
      <vt:lpstr>EUwideConstants</vt:lpstr>
      <vt:lpstr>MSParameters</vt:lpstr>
      <vt:lpstr>Translations</vt:lpstr>
      <vt:lpstr>VersionDocumentation</vt:lpstr>
      <vt:lpstr>aviationauthorities</vt:lpstr>
      <vt:lpstr>BooleanValues</vt:lpstr>
      <vt:lpstr>CNTR_EFListSelected</vt:lpstr>
      <vt:lpstr>CNTR_EFSystemselected</vt:lpstr>
      <vt:lpstr>CNTR_ReportingYear</vt:lpstr>
      <vt:lpstr>CommissionApprovedTools</vt:lpstr>
      <vt:lpstr>CompetentAuthorities</vt:lpstr>
      <vt:lpstr>CONTR_CORSIAapplied</vt:lpstr>
      <vt:lpstr>CONTR_onlyCORSIA</vt:lpstr>
      <vt:lpstr>CORSIA_EFList</vt:lpstr>
      <vt:lpstr>CORSIA_FuelsList</vt:lpstr>
      <vt:lpstr>DensMethod</vt:lpstr>
      <vt:lpstr>EF_SystemSelection</vt:lpstr>
      <vt:lpstr>EU_EF_forCORSIAFuelList</vt:lpstr>
      <vt:lpstr>EUconst_Eligible</vt:lpstr>
      <vt:lpstr>EUconst_ErrMsgNumerOfFlights</vt:lpstr>
      <vt:lpstr>Euconst_MPReferenceDateTypes</vt:lpstr>
      <vt:lpstr>Euconst_NA</vt:lpstr>
      <vt:lpstr>EUconst_NotEligible</vt:lpstr>
      <vt:lpstr>EUETS_FuelsList</vt:lpstr>
      <vt:lpstr>flighttypes</vt:lpstr>
      <vt:lpstr>freightandmail</vt:lpstr>
      <vt:lpstr>Frequency</vt:lpstr>
      <vt:lpstr>ICAO_MSList</vt:lpstr>
      <vt:lpstr>IND_COL_AircraftEndDate</vt:lpstr>
      <vt:lpstr>IND_COL_AircraftFuelUsedAvGas</vt:lpstr>
      <vt:lpstr>IND_COL_AircraftFuelUsedJetA</vt:lpstr>
      <vt:lpstr>IND_COL_AircraftFuelUsedJetA1</vt:lpstr>
      <vt:lpstr>IND_COL_AircraftFuelUsedJetB</vt:lpstr>
      <vt:lpstr>IND_COL_AircraftFuelUsedOther</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INDICATOR_5b1ETS_AlternativeFuelsDescriptionType</vt:lpstr>
      <vt:lpstr>INDICATOR_5bETS_FuelsDefinition</vt:lpstr>
      <vt:lpstr>INDICATOR_5bETS_FuelsDefinitionBioContent</vt:lpstr>
      <vt:lpstr>INDICATOR_5bETS_FuelsDefinitionBioContentNonSust</vt:lpstr>
      <vt:lpstr>INDICATOR_5bETS_FuelsDefinitionName</vt:lpstr>
      <vt:lpstr>INDICATOR_5bETS_FuelsDefinitionNCV</vt:lpstr>
      <vt:lpstr>INDICATOR_5bETS_FuelsDefinitionNumber</vt:lpstr>
      <vt:lpstr>INDICATOR_5bETS_FuelsDefinitionPrelimEF</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INDICATOR_5dCHETS_FuelsEmissionsCO2Bio</vt:lpstr>
      <vt:lpstr>INDICATOR_5dCHETS_FuelsEmissionsCO2BioNonSust</vt:lpstr>
      <vt:lpstr>INDICATOR_5dCHETS_FuelsEmissionsCO2Em</vt:lpstr>
      <vt:lpstr>INDICATOR_5dCHETS_FuelsEmissionsEF</vt:lpstr>
      <vt:lpstr>INDICATOR_5dCHETS_FuelsEmissionsFuelConsumption</vt:lpstr>
      <vt:lpstr>INDICATOR_5dCHETS_FuelsEmissionsName</vt:lpstr>
      <vt:lpstr>INDICATOR_5dCHETS_FuelsEmissionsTable</vt:lpstr>
      <vt:lpstr>INDICATOR_8bbCHETS_DomesticFlightsTable</vt:lpstr>
      <vt:lpstr>INDICATOR_8bbCHETS_EmissionsAlternative1</vt:lpstr>
      <vt:lpstr>INDICATOR_8bbCHETS_EmissionsAvGas</vt:lpstr>
      <vt:lpstr>INDICATOR_8bbCHETS_EmissionsJetA_A1</vt:lpstr>
      <vt:lpstr>INDICATOR_8bbCHETS_EmissionsJetB</vt:lpstr>
      <vt:lpstr>INDICATOR_8bbCHETS_EmissionsTotalCH</vt:lpstr>
      <vt:lpstr>INDICATOR_8bbCHETS_NumberFlights</vt:lpstr>
      <vt:lpstr>INDICATOR_8bcCHETS_EmissionsAlternative1</vt:lpstr>
      <vt:lpstr>INDICATOR_8bcCHETS_EmissionsAvGas</vt:lpstr>
      <vt:lpstr>INDICATOR_8bcCHETS_EmissionsJetA_A1</vt:lpstr>
      <vt:lpstr>INDICATOR_8bcCHETS_EmissionsJetB</vt:lpstr>
      <vt:lpstr>INDICATOR_8bcCHETS_EmissionsTotalPerPair</vt:lpstr>
      <vt:lpstr>INDICATOR_8bcCHETS_MSFlightsTable</vt:lpstr>
      <vt:lpstr>INDICATOR_8bcCHETS_NumberFlights</vt:lpstr>
      <vt:lpstr>INDICATOR_8bcCHETS_StateArrival</vt:lpstr>
      <vt:lpstr>INDICATOR_8bETS_EmissionsAlternative1</vt:lpstr>
      <vt:lpstr>INDICATOR_8bETS_EmissionsAvGas</vt:lpstr>
      <vt:lpstr>INDICATOR_8bETS_EmissionsJetA_A1</vt:lpstr>
      <vt:lpstr>INDICATOR_8bETS_EmissionsJetB</vt:lpstr>
      <vt:lpstr>INDICATOR_8bETS_EmissionsTotalPerMS</vt:lpstr>
      <vt:lpstr>INDICATOR_8bETS_MS</vt:lpstr>
      <vt:lpstr>INDICATOR_8bETS_MSFlightsTable</vt:lpstr>
      <vt:lpstr>INDICATOR_8bETS_NumberFlights</vt:lpstr>
      <vt:lpstr>INDICATOR_8cETS_EEAFlightsTable</vt:lpstr>
      <vt:lpstr>INDICATOR_8cETS_EmissionsAlternative1</vt:lpstr>
      <vt:lpstr>INDICATOR_8cETS_EmissionsAvGas</vt:lpstr>
      <vt:lpstr>INDICATOR_8cETS_EmissionsJetA_A1</vt:lpstr>
      <vt:lpstr>INDICATOR_8cETS_EmissionsJetB</vt:lpstr>
      <vt:lpstr>INDICATOR_8cETS_EmissionsTotalPerPair</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INDICATOR_AircraftData_UsedAvGas</vt:lpstr>
      <vt:lpstr>INDICATOR_AircraftData_UsedJetA</vt:lpstr>
      <vt:lpstr>INDICATOR_AircraftData_UsedJetA1</vt:lpstr>
      <vt:lpstr>INDICATOR_AircraftData_UsedJetB</vt:lpstr>
      <vt:lpstr>INDICATOR_AircraftData_UsedOtherFuel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INDICATOR_AnnexEUETStable</vt:lpstr>
      <vt:lpstr>INDICATOR_AOAddressCity</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INDICATOR_CHETS_TotalSustainableBiomassEmissions</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INDICATOR_ETS_FlightsPerPeriod</vt:lpstr>
      <vt:lpstr>INDICATOR_ETS_SETEligibility</vt:lpstr>
      <vt:lpstr>INDICATOR_ETS_TotalEmissions</vt:lpstr>
      <vt:lpstr>INDICATOR_ETS_TotalFlights</vt:lpstr>
      <vt:lpstr>INDICATOR_ETS_TotalNonSustainableBiomassEmissions</vt:lpstr>
      <vt:lpstr>INDICATOR_ETS_TotalSustainableBiomassEmissions</vt:lpstr>
      <vt:lpstr>INDICATOR_EUETS_TotalFlights</vt:lpstr>
      <vt:lpstr>INDICATOR_EUETSAnnexConfidential</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INDICATOR_ToolUsedForEmissionsWithoutOffsetting</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INDICATOR_WhichToolUsed</vt:lpstr>
      <vt:lpstr>indRange</vt:lpstr>
      <vt:lpstr>JUMP_2</vt:lpstr>
      <vt:lpstr>JUMP_3</vt:lpstr>
      <vt:lpstr>JUMP_5</vt:lpstr>
      <vt:lpstr>JUMP_6</vt:lpstr>
      <vt:lpstr>JUMP_7</vt:lpstr>
      <vt:lpstr>Jump_8b</vt:lpstr>
      <vt:lpstr>Legalstatus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'Aircraft Data'!Print_Area</vt:lpstr>
      <vt:lpstr>Annex!Print_Area</vt:lpstr>
      <vt:lpstr>Contents!Print_Area</vt:lpstr>
      <vt:lpstr>'CORSIA emissions'!Print_Area</vt:lpstr>
      <vt:lpstr>'Emissions Data'!Print_Area</vt:lpstr>
      <vt:lpstr>'Emissions overview'!Print_Area</vt:lpstr>
      <vt:lpstr>'Guidelines and conditions'!Print_Area</vt:lpstr>
      <vt:lpstr>'Identification and description'!Print_Area</vt:lpstr>
      <vt:lpstr>'MS specific content'!Print_Area</vt:lpstr>
      <vt:lpstr>VersionDocumentation!Print_Area</vt:lpstr>
      <vt:lpstr>ReportingYears</vt:lpstr>
      <vt:lpstr>SelectPrimaryInfoSource</vt:lpstr>
      <vt:lpstr>SourceClass</vt:lpstr>
      <vt:lpstr>TankDataSource</vt:lpstr>
      <vt:lpstr>Title</vt:lpstr>
      <vt:lpstr>TrueFalse</vt:lpstr>
      <vt:lpstr>UncertThreshold</vt:lpstr>
      <vt:lpstr>UncertTierResult</vt:lpstr>
      <vt:lpstr>UncertValue</vt:lpstr>
      <vt:lpstr>UpliftDataSource</vt:lpstr>
      <vt:lpstr>worldcountries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dc:description>The template for Monitoring plans was developed by Umweltbundesamt on behalf of DG CLIMA. _x000d_
Authors: Christian Heller / Hubert Fallmann</dc:description>
  <cp:lastModifiedBy>Māra Kompa</cp:lastModifiedBy>
  <cp:lastPrinted>2020-09-19T11:10:06Z</cp:lastPrinted>
  <dcterms:created xsi:type="dcterms:W3CDTF">2008-05-26T08:52:55Z</dcterms:created>
  <dcterms:modified xsi:type="dcterms:W3CDTF">2020-11-19T08:40:45Z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